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mathi\Desktop\"/>
    </mc:Choice>
  </mc:AlternateContent>
  <xr:revisionPtr revIDLastSave="0" documentId="8_{09D08590-2C7F-435A-B7CA-B0F632A7E4A3}" xr6:coauthVersionLast="45" xr6:coauthVersionMax="45" xr10:uidLastSave="{00000000-0000-0000-0000-000000000000}"/>
  <bookViews>
    <workbookView xWindow="40920" yWindow="-120" windowWidth="29040" windowHeight="15225" activeTab="1"/>
  </bookViews>
  <sheets>
    <sheet name="Abitur 2017 (RE)" sheetId="23" r:id="rId1"/>
    <sheet name="Fach-Abitur 2016 (RE)" sheetId="20" r:id="rId2"/>
  </sheets>
  <definedNames>
    <definedName name="ABI" localSheetId="0">'Abitur 2017 (RE)'!$AE$9:$AF$40</definedName>
    <definedName name="ABI">#REF!</definedName>
    <definedName name="_xlnm.Print_Area" localSheetId="0">'Abitur 2017 (RE)'!$A$1:$U$35</definedName>
    <definedName name="_xlnm.Print_Area" localSheetId="1">'Fach-Abitur 2016 (RE)'!$A$1:$R$35</definedName>
    <definedName name="Fachhochschulreife">#REF!</definedName>
    <definedName name="FHR">'Fach-Abitur 2016 (RE)'!$Y$10:$Z$40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23" l="1"/>
  <c r="Q22" i="23" s="1"/>
  <c r="Q23" i="23" s="1"/>
  <c r="L9" i="23"/>
  <c r="M9" i="23"/>
  <c r="Q9" i="23" s="1"/>
  <c r="N9" i="23"/>
  <c r="O9" i="23"/>
  <c r="P9" i="23"/>
  <c r="Q14" i="23" s="1"/>
  <c r="Q20" i="23" s="1"/>
  <c r="Q25" i="23" s="1"/>
  <c r="Q28" i="23" s="1"/>
  <c r="T9" i="23"/>
  <c r="U9" i="23"/>
  <c r="L10" i="23"/>
  <c r="M10" i="23"/>
  <c r="N10" i="23"/>
  <c r="Q10" i="23" s="1"/>
  <c r="O10" i="23"/>
  <c r="P10" i="23"/>
  <c r="T10" i="23"/>
  <c r="U10" i="23"/>
  <c r="U28" i="23" s="1"/>
  <c r="L11" i="23"/>
  <c r="M11" i="23"/>
  <c r="Q11" i="23" s="1"/>
  <c r="N11" i="23"/>
  <c r="O11" i="23"/>
  <c r="P11" i="23"/>
  <c r="T11" i="23"/>
  <c r="U11" i="23"/>
  <c r="L12" i="23"/>
  <c r="M12" i="23"/>
  <c r="Q12" i="23" s="1"/>
  <c r="N12" i="23"/>
  <c r="O12" i="23"/>
  <c r="P12" i="23"/>
  <c r="U12" i="23"/>
  <c r="L13" i="23"/>
  <c r="L14" i="23"/>
  <c r="L15" i="23"/>
  <c r="L16" i="23"/>
  <c r="U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3" i="23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15" i="20"/>
  <c r="L14" i="20"/>
  <c r="L11" i="20"/>
  <c r="L12" i="20"/>
  <c r="L13" i="20"/>
  <c r="L10" i="20"/>
  <c r="O11" i="20"/>
  <c r="Q11" i="20"/>
  <c r="P11" i="20"/>
  <c r="O12" i="20"/>
  <c r="P12" i="20"/>
  <c r="Q12" i="20" s="1"/>
  <c r="O13" i="20"/>
  <c r="Q13" i="20"/>
  <c r="P13" i="20"/>
  <c r="P10" i="20"/>
  <c r="O10" i="20"/>
  <c r="L31" i="20"/>
  <c r="N21" i="20" s="1"/>
  <c r="L32" i="20"/>
  <c r="L30" i="20" s="1"/>
  <c r="U21" i="23"/>
  <c r="U22" i="23"/>
  <c r="U25" i="23"/>
  <c r="Z23" i="23"/>
  <c r="L30" i="23"/>
  <c r="L32" i="23"/>
  <c r="Q16" i="20" l="1"/>
  <c r="Q19" i="20" s="1"/>
  <c r="Q15" i="20"/>
  <c r="Q10" i="20"/>
  <c r="Q14" i="20" s="1"/>
  <c r="Q24" i="20" s="1"/>
  <c r="Q27" i="20" s="1"/>
  <c r="Q32" i="23"/>
  <c r="U32" i="23" s="1"/>
  <c r="Q13" i="23"/>
  <c r="Q19" i="23" s="1"/>
</calcChain>
</file>

<file path=xl/sharedStrings.xml><?xml version="1.0" encoding="utf-8"?>
<sst xmlns="http://schemas.openxmlformats.org/spreadsheetml/2006/main" count="197" uniqueCount="133">
  <si>
    <t>Stand:</t>
  </si>
  <si>
    <t>Einbringungs-</t>
  </si>
  <si>
    <t>F a c h</t>
  </si>
  <si>
    <t>verpflichtung</t>
  </si>
  <si>
    <t>S1</t>
  </si>
  <si>
    <t>S2</t>
  </si>
  <si>
    <t>S3</t>
  </si>
  <si>
    <t>S4</t>
  </si>
  <si>
    <r>
      <t>å</t>
    </r>
    <r>
      <rPr>
        <sz val="8"/>
        <rFont val="Arial"/>
        <family val="2"/>
      </rPr>
      <t xml:space="preserve"> Pkt.</t>
    </r>
  </si>
  <si>
    <t>schr.</t>
  </si>
  <si>
    <t>PF1</t>
  </si>
  <si>
    <t>PF2</t>
  </si>
  <si>
    <t>PF3</t>
  </si>
  <si>
    <t>PF4</t>
  </si>
  <si>
    <t>Name:</t>
  </si>
  <si>
    <t>Tutor:</t>
  </si>
  <si>
    <t>BLOCK II   (Prüfung)</t>
  </si>
  <si>
    <t>BLOCK I   (Semesterleistungen)</t>
  </si>
  <si>
    <t>Anforderungs-Niveau</t>
  </si>
  <si>
    <t>erhöht</t>
  </si>
  <si>
    <t>erhöht / grundlegend</t>
  </si>
  <si>
    <t>Französisch</t>
  </si>
  <si>
    <t>Spanisch</t>
  </si>
  <si>
    <t>Bildende Kunst</t>
  </si>
  <si>
    <t>Musik</t>
  </si>
  <si>
    <t>Darstellendes Spiel</t>
  </si>
  <si>
    <t>Geographie</t>
  </si>
  <si>
    <t>Geschichte</t>
  </si>
  <si>
    <t>P G W</t>
  </si>
  <si>
    <t>Religion</t>
  </si>
  <si>
    <t>Philosophie</t>
  </si>
  <si>
    <t>Volkswirtschaft</t>
  </si>
  <si>
    <t>Biologie</t>
  </si>
  <si>
    <t>Chemie</t>
  </si>
  <si>
    <t>Physik</t>
  </si>
  <si>
    <t>Seminar</t>
  </si>
  <si>
    <t>Sport</t>
  </si>
  <si>
    <t>grundlegend</t>
  </si>
  <si>
    <t>(erreichte Punktzahlen)</t>
  </si>
  <si>
    <r>
      <t xml:space="preserve">Pkt.
</t>
    </r>
    <r>
      <rPr>
        <sz val="5"/>
        <rFont val="Arial"/>
        <family val="2"/>
      </rPr>
      <t>(5-fach, gerundet)</t>
    </r>
  </si>
  <si>
    <t>*)</t>
  </si>
  <si>
    <r>
      <t>Pkt.</t>
    </r>
    <r>
      <rPr>
        <b/>
        <vertAlign val="superscript"/>
        <sz val="9"/>
        <rFont val="Arial"/>
        <family val="2"/>
      </rPr>
      <t>*)</t>
    </r>
    <r>
      <rPr>
        <b/>
        <vertAlign val="superscript"/>
        <sz val="8"/>
        <rFont val="Arial"/>
        <family val="2"/>
      </rPr>
      <t xml:space="preserve">
</t>
    </r>
    <r>
      <rPr>
        <sz val="5"/>
        <rFont val="Arial"/>
        <family val="2"/>
      </rPr>
      <t>(</t>
    </r>
    <r>
      <rPr>
        <u/>
        <sz val="5"/>
        <rFont val="Arial"/>
        <family val="2"/>
      </rPr>
      <t>nicht</t>
    </r>
    <r>
      <rPr>
        <sz val="5"/>
        <rFont val="Arial"/>
        <family val="2"/>
      </rPr>
      <t xml:space="preserve"> gerundet!)</t>
    </r>
  </si>
  <si>
    <r>
      <t xml:space="preserve">1 / </t>
    </r>
    <r>
      <rPr>
        <b/>
        <sz val="10"/>
        <rFont val="Arial"/>
        <family val="2"/>
      </rPr>
      <t>2</t>
    </r>
  </si>
  <si>
    <r>
      <t>1 /</t>
    </r>
    <r>
      <rPr>
        <b/>
        <sz val="10"/>
        <rFont val="Arial"/>
        <family val="2"/>
      </rPr>
      <t xml:space="preserve"> 2</t>
    </r>
  </si>
  <si>
    <t xml:space="preserve">2. Teilsumme BLOCK I </t>
  </si>
  <si>
    <t xml:space="preserve">1. Teilsumme BLOCK I </t>
  </si>
  <si>
    <t xml:space="preserve">Summe BLOCK I </t>
  </si>
  <si>
    <t xml:space="preserve">2. Kursanzahl  BLOCK I </t>
  </si>
  <si>
    <t xml:space="preserve">Anzahl der Unterkurse </t>
  </si>
  <si>
    <t xml:space="preserve">1. Kursanzahl  BLOCK I </t>
  </si>
  <si>
    <t xml:space="preserve">BESONDERE 
LERNLEISTUNG </t>
  </si>
  <si>
    <r>
      <t xml:space="preserve">ERGEBNIS BLOCK II 
</t>
    </r>
    <r>
      <rPr>
        <sz val="6"/>
        <rFont val="Arial"/>
        <family val="2"/>
      </rPr>
      <t xml:space="preserve">[Bessere Alternative: </t>
    </r>
    <r>
      <rPr>
        <b/>
        <sz val="6"/>
        <rFont val="Arial"/>
        <family val="2"/>
      </rPr>
      <t>(1)</t>
    </r>
    <r>
      <rPr>
        <sz val="6"/>
        <rFont val="Arial"/>
        <family val="2"/>
      </rPr>
      <t xml:space="preserve"> o. </t>
    </r>
    <r>
      <rPr>
        <b/>
        <sz val="6"/>
        <rFont val="Arial"/>
        <family val="2"/>
      </rPr>
      <t>(2)</t>
    </r>
    <r>
      <rPr>
        <sz val="6"/>
        <rFont val="Arial"/>
        <family val="2"/>
      </rPr>
      <t>]</t>
    </r>
  </si>
  <si>
    <t>ABITUR-NOTE</t>
  </si>
  <si>
    <t>ABITUR-ERGEBNIS</t>
  </si>
  <si>
    <t>(min. 5)</t>
  </si>
  <si>
    <t>(min. 100)</t>
  </si>
  <si>
    <t>(min. 200)</t>
  </si>
  <si>
    <t>(min. 300; max. 900)</t>
  </si>
  <si>
    <r>
      <t xml:space="preserve">Ergebnis BLOCK II </t>
    </r>
    <r>
      <rPr>
        <b/>
        <sz val="9"/>
        <rFont val="Arial"/>
        <family val="2"/>
      </rPr>
      <t xml:space="preserve">(1) 
</t>
    </r>
    <r>
      <rPr>
        <sz val="6"/>
        <rFont val="Arial"/>
        <family val="2"/>
      </rPr>
      <t>(</t>
    </r>
    <r>
      <rPr>
        <b/>
        <sz val="6"/>
        <rFont val="Arial"/>
        <family val="2"/>
      </rPr>
      <t>ohne</t>
    </r>
    <r>
      <rPr>
        <sz val="6"/>
        <rFont val="Arial"/>
        <family val="2"/>
      </rPr>
      <t xml:space="preserve"> besondere Lernleistung)</t>
    </r>
  </si>
  <si>
    <r>
      <t>Ergebnis BLOCK II</t>
    </r>
    <r>
      <rPr>
        <b/>
        <sz val="9"/>
        <rFont val="Arial"/>
        <family val="2"/>
      </rPr>
      <t xml:space="preserve"> (2) 
</t>
    </r>
    <r>
      <rPr>
        <sz val="6"/>
        <rFont val="Arial"/>
        <family val="2"/>
      </rPr>
      <t>(</t>
    </r>
    <r>
      <rPr>
        <b/>
        <sz val="6"/>
        <rFont val="Arial"/>
        <family val="2"/>
      </rPr>
      <t>mit</t>
    </r>
    <r>
      <rPr>
        <sz val="6"/>
        <rFont val="Arial"/>
        <family val="2"/>
      </rPr>
      <t xml:space="preserve"> besonderer Lernleistung)</t>
    </r>
  </si>
  <si>
    <r>
      <t xml:space="preserve">Berechnung der  </t>
    </r>
    <r>
      <rPr>
        <b/>
        <sz val="14"/>
        <rFont val="Arial"/>
        <family val="2"/>
      </rPr>
      <t xml:space="preserve">ABITUR-Gesamtqualifikation  </t>
    </r>
    <r>
      <rPr>
        <sz val="14"/>
        <rFont val="Arial"/>
        <family val="2"/>
      </rPr>
      <t xml:space="preserve"> nach § 32 APO-AH</t>
    </r>
  </si>
  <si>
    <r>
      <t xml:space="preserve">Berechnung der  </t>
    </r>
    <r>
      <rPr>
        <b/>
        <sz val="14"/>
        <rFont val="Arial"/>
        <family val="2"/>
      </rPr>
      <t xml:space="preserve">FACHHOCHSCHULREIFE  </t>
    </r>
    <r>
      <rPr>
        <sz val="14"/>
        <rFont val="Arial"/>
        <family val="2"/>
      </rPr>
      <t xml:space="preserve"> nach § 33 APO-AH
</t>
    </r>
    <r>
      <rPr>
        <sz val="12"/>
        <rFont val="Arial"/>
        <family val="2"/>
      </rPr>
      <t>(nur schulische Voraussetzungen!)</t>
    </r>
  </si>
  <si>
    <t>Profilfach</t>
  </si>
  <si>
    <t>Kernfächer</t>
  </si>
  <si>
    <t>Deutsch</t>
  </si>
  <si>
    <t>Englisch</t>
  </si>
  <si>
    <t>Mathematik</t>
  </si>
  <si>
    <t>SEMESTERLEISTUNGEN</t>
  </si>
  <si>
    <t>Unter-Kursbedingung erfüllt?</t>
  </si>
  <si>
    <r>
      <t xml:space="preserve">mdl. </t>
    </r>
    <r>
      <rPr>
        <vertAlign val="superscript"/>
        <sz val="8"/>
        <rFont val="Arial"/>
        <family val="2"/>
      </rPr>
      <t>*)</t>
    </r>
  </si>
  <si>
    <r>
      <t xml:space="preserve">In zwei Prüfungsfächern, davon eins mit </t>
    </r>
    <r>
      <rPr>
        <b/>
        <u/>
        <sz val="7"/>
        <color indexed="10"/>
        <rFont val="Arial"/>
        <family val="2"/>
      </rPr>
      <t>erhöhtem</t>
    </r>
    <r>
      <rPr>
        <b/>
        <sz val="7"/>
        <color indexed="10"/>
        <rFont val="Arial"/>
        <family val="2"/>
      </rPr>
      <t xml:space="preserve"> N., wurden min. 5 P. erreicht!</t>
    </r>
  </si>
  <si>
    <r>
      <t xml:space="preserve">11 </t>
    </r>
    <r>
      <rPr>
        <u/>
        <sz val="9"/>
        <rFont val="Arial"/>
        <family val="2"/>
      </rPr>
      <t>nur</t>
    </r>
    <r>
      <rPr>
        <sz val="9"/>
        <rFont val="Arial"/>
        <family val="2"/>
      </rPr>
      <t xml:space="preserve"> einfach gewertete Leistungen</t>
    </r>
  </si>
  <si>
    <t>4 doppelt gewertete Leistungen</t>
  </si>
  <si>
    <r>
      <t>å</t>
    </r>
    <r>
      <rPr>
        <sz val="8"/>
        <rFont val="Arial"/>
        <family val="2"/>
      </rPr>
      <t xml:space="preserve"> Pkt.
</t>
    </r>
    <r>
      <rPr>
        <sz val="6"/>
        <rFont val="Arial"/>
        <family val="2"/>
      </rPr>
      <t>(2-fach)</t>
    </r>
  </si>
  <si>
    <t xml:space="preserve">2. Teilanzahl der Unterkurse </t>
  </si>
  <si>
    <t xml:space="preserve">1. Teilanzahl der Unterkurse </t>
  </si>
  <si>
    <r>
      <t>ERGEBNIS</t>
    </r>
    <r>
      <rPr>
        <b/>
        <sz val="10"/>
        <rFont val="Arial"/>
        <family val="2"/>
      </rPr>
      <t xml:space="preserve">
</t>
    </r>
    <r>
      <rPr>
        <b/>
        <sz val="9"/>
        <rFont val="Arial"/>
        <family val="2"/>
      </rPr>
      <t>FACHHOCHSCHULREIFE</t>
    </r>
  </si>
  <si>
    <t>(min. 95)</t>
  </si>
  <si>
    <t>Mit 0 Punkten bewertete Kurse können nicht, wiederholte Kurse nur einmal eingebracht werden!</t>
  </si>
  <si>
    <t>(vgl. Punktetabelle!)</t>
  </si>
  <si>
    <t>DURCHSCHNITTS-NOTE</t>
  </si>
  <si>
    <r>
      <t>Zwei</t>
    </r>
    <r>
      <rPr>
        <b/>
        <sz val="8"/>
        <rFont val="Arial"/>
        <family val="2"/>
      </rPr>
      <t xml:space="preserve"> Fächer
auf </t>
    </r>
    <r>
      <rPr>
        <b/>
        <u/>
        <sz val="8"/>
        <rFont val="Arial"/>
        <family val="2"/>
      </rPr>
      <t>erhöhtem</t>
    </r>
    <r>
      <rPr>
        <b/>
        <sz val="8"/>
        <rFont val="Arial"/>
        <family val="2"/>
      </rPr>
      <t xml:space="preserve"> Niveau
</t>
    </r>
    <r>
      <rPr>
        <sz val="8"/>
        <rFont val="Arial"/>
        <family val="2"/>
      </rPr>
      <t xml:space="preserve"> mit </t>
    </r>
    <r>
      <rPr>
        <b/>
        <sz val="8"/>
        <rFont val="Arial"/>
        <family val="2"/>
      </rPr>
      <t>doppelter</t>
    </r>
    <r>
      <rPr>
        <sz val="8"/>
        <rFont val="Arial"/>
        <family val="2"/>
      </rPr>
      <t xml:space="preserve"> (</t>
    </r>
    <r>
      <rPr>
        <b/>
        <sz val="8"/>
        <rFont val="Arial"/>
        <family val="2"/>
      </rPr>
      <t>2</t>
    </r>
    <r>
      <rPr>
        <sz val="8"/>
        <rFont val="Arial"/>
        <family val="2"/>
      </rPr>
      <t>)
Wertung</t>
    </r>
  </si>
  <si>
    <t>3. Kernfach</t>
  </si>
  <si>
    <t>(2 / 0)*</t>
  </si>
  <si>
    <r>
      <t xml:space="preserve">Von jedem Fach können </t>
    </r>
    <r>
      <rPr>
        <u/>
        <sz val="10"/>
        <rFont val="Arial"/>
        <family val="2"/>
      </rPr>
      <t>höchstens 2 Kurse</t>
    </r>
    <r>
      <rPr>
        <sz val="10"/>
        <rFont val="Arial"/>
        <family val="2"/>
      </rPr>
      <t xml:space="preserve"> aus   </t>
    </r>
    <r>
      <rPr>
        <b/>
        <i/>
        <sz val="10"/>
        <rFont val="Arial"/>
        <family val="2"/>
      </rPr>
      <t>denselben zwei aufeinanderfolgenden Halbjahren</t>
    </r>
    <r>
      <rPr>
        <sz val="10"/>
        <rFont val="Arial"/>
        <family val="2"/>
      </rPr>
      <t xml:space="preserve">   [ </t>
    </r>
    <r>
      <rPr>
        <b/>
        <sz val="10"/>
        <rFont val="Arial"/>
        <family val="2"/>
      </rPr>
      <t>S1/2</t>
    </r>
    <r>
      <rPr>
        <sz val="10"/>
        <rFont val="Arial"/>
        <family val="2"/>
      </rPr>
      <t xml:space="preserve"> oder </t>
    </r>
    <r>
      <rPr>
        <b/>
        <sz val="10"/>
        <rFont val="Arial"/>
        <family val="2"/>
      </rPr>
      <t>S2/3</t>
    </r>
    <r>
      <rPr>
        <sz val="10"/>
        <rFont val="Arial"/>
        <family val="2"/>
      </rPr>
      <t xml:space="preserve"> oder </t>
    </r>
    <r>
      <rPr>
        <b/>
        <sz val="10"/>
        <rFont val="Arial"/>
        <family val="2"/>
      </rPr>
      <t>S3/4</t>
    </r>
    <r>
      <rPr>
        <sz val="10"/>
        <rFont val="Arial"/>
        <family val="2"/>
      </rPr>
      <t xml:space="preserve"> ] eingebracht werden.</t>
    </r>
  </si>
  <si>
    <t>4 Prüfungsfächer</t>
  </si>
  <si>
    <r>
      <t xml:space="preserve">ERGEBNIS BLOCK I 
</t>
    </r>
    <r>
      <rPr>
        <sz val="7"/>
        <rFont val="Arial"/>
        <family val="2"/>
      </rPr>
      <t xml:space="preserve">(40 x durchschnittl. Punktzahl) </t>
    </r>
  </si>
  <si>
    <t>1 / 2</t>
  </si>
  <si>
    <t>Tabelle (Durchschnitsnote FHR)</t>
  </si>
  <si>
    <t>Keine FHR!</t>
  </si>
  <si>
    <t xml:space="preserve">Ergebnissanzahl  BLOCK I </t>
  </si>
  <si>
    <t>(2 / 0)**</t>
  </si>
  <si>
    <r>
      <t xml:space="preserve">*    </t>
    </r>
    <r>
      <rPr>
        <u/>
        <sz val="6"/>
        <rFont val="Arial"/>
        <family val="2"/>
      </rPr>
      <t>2 Kurse in einem gesellschaftswissenschaftlichen Fach</t>
    </r>
    <r>
      <rPr>
        <sz val="6"/>
        <rFont val="Arial"/>
        <family val="2"/>
      </rPr>
      <t xml:space="preserve">
**  2 Kurse in FRZ/SPA oder 2 Kurse in ENG</t>
    </r>
  </si>
  <si>
    <t>Kein Abitur!</t>
  </si>
  <si>
    <t>Tabelle (Durchschnitsnote ABITUR)</t>
  </si>
  <si>
    <t xml:space="preserve">2. Ergebnisanzahl  BLOCK I </t>
  </si>
  <si>
    <t>[NUR GELB UNTERLEGTE FELDER AUSFÜLLEN!!!]</t>
  </si>
  <si>
    <t>(4 / 0)**</t>
  </si>
  <si>
    <t>(0 / 4)**</t>
  </si>
  <si>
    <t>Ergebnisbedingung erfüllt?</t>
  </si>
  <si>
    <t xml:space="preserve"> (min. 40)</t>
  </si>
  <si>
    <t xml:space="preserve"> (genau 4)</t>
  </si>
  <si>
    <t xml:space="preserve"> (max. 2)</t>
  </si>
  <si>
    <t xml:space="preserve"> (min. 55)</t>
  </si>
  <si>
    <t xml:space="preserve"> (genau 11)</t>
  </si>
  <si>
    <t xml:space="preserve"> (max. 4)</t>
  </si>
  <si>
    <t>(0 / 4)</t>
  </si>
  <si>
    <r>
      <t xml:space="preserve">1. Ergebnis- und </t>
    </r>
    <r>
      <rPr>
        <b/>
        <sz val="9"/>
        <rFont val="Arial"/>
        <family val="2"/>
      </rPr>
      <t>Kursanzahl</t>
    </r>
    <r>
      <rPr>
        <sz val="9"/>
        <rFont val="Arial"/>
        <family val="2"/>
      </rPr>
      <t xml:space="preserve">  BLOCK I  </t>
    </r>
  </si>
  <si>
    <t>1. Teilsumme BLOCK I</t>
  </si>
  <si>
    <r>
      <t xml:space="preserve">In der folgenden Tabelle sind </t>
    </r>
    <r>
      <rPr>
        <b/>
        <u/>
        <sz val="12"/>
        <rFont val="Arial"/>
        <family val="2"/>
      </rPr>
      <t>nur die gelb unterlegten Felder auszufüllen</t>
    </r>
    <r>
      <rPr>
        <b/>
        <sz val="12"/>
        <rFont val="Arial"/>
        <family val="2"/>
      </rPr>
      <t>!</t>
    </r>
  </si>
  <si>
    <r>
      <t>å</t>
    </r>
    <r>
      <rPr>
        <sz val="8"/>
        <rFont val="Arial"/>
        <family val="2"/>
      </rPr>
      <t xml:space="preserve"> Pkt.</t>
    </r>
  </si>
  <si>
    <r>
      <t>(4 / 2 / 0)</t>
    </r>
    <r>
      <rPr>
        <sz val="8"/>
        <rFont val="Arial"/>
        <family val="2"/>
      </rPr>
      <t>*</t>
    </r>
  </si>
  <si>
    <r>
      <t>(0 / 4)</t>
    </r>
    <r>
      <rPr>
        <sz val="8"/>
        <rFont val="Arial"/>
        <family val="2"/>
      </rPr>
      <t>**</t>
    </r>
  </si>
  <si>
    <r>
      <t xml:space="preserve">20 % der </t>
    </r>
    <r>
      <rPr>
        <b/>
        <sz val="7"/>
        <color indexed="10"/>
        <rFont val="Arial"/>
        <family val="2"/>
      </rPr>
      <t>Kursanzahl</t>
    </r>
    <r>
      <rPr>
        <sz val="7"/>
        <color indexed="10"/>
        <rFont val="Arial"/>
        <family val="2"/>
      </rPr>
      <t xml:space="preserve"> BLOCK I</t>
    </r>
  </si>
  <si>
    <r>
      <t>Durchschnittliche Punktzahl</t>
    </r>
    <r>
      <rPr>
        <sz val="7"/>
        <rFont val="Arial"/>
        <family val="2"/>
      </rPr>
      <t xml:space="preserve">
</t>
    </r>
    <r>
      <rPr>
        <sz val="5.5"/>
        <rFont val="Arial"/>
        <family val="2"/>
      </rPr>
      <t>(Summe BLOCK I : Ergebnisanzahl BLOCK I)</t>
    </r>
  </si>
  <si>
    <t>Französisch/Spanisch</t>
  </si>
  <si>
    <t>Volkswirtschaft in Engl.</t>
  </si>
  <si>
    <t>Psychologie</t>
  </si>
  <si>
    <t>Biologie/Chemie/Physik</t>
  </si>
  <si>
    <t>evtl. 2. Naturwissenschaft</t>
  </si>
  <si>
    <t>(4 / 0)</t>
  </si>
  <si>
    <t>Einbringungs-verpflichtung</t>
  </si>
  <si>
    <t>BWL / Päd.</t>
  </si>
  <si>
    <t>VWL / Psychologie</t>
  </si>
  <si>
    <t xml:space="preserve"> (genau 8)</t>
  </si>
  <si>
    <t xml:space="preserve"> (mind. 32, max. 40)</t>
  </si>
  <si>
    <t xml:space="preserve"> (mind. 40, max. 48)</t>
  </si>
  <si>
    <r>
      <t xml:space="preserve">8 </t>
    </r>
    <r>
      <rPr>
        <u/>
        <sz val="9"/>
        <rFont val="Arial"/>
        <family val="2"/>
      </rPr>
      <t>doppelt gewichtete</t>
    </r>
    <r>
      <rPr>
        <sz val="9"/>
        <rFont val="Arial"/>
        <family val="2"/>
      </rPr>
      <t xml:space="preserve"> Leistungen</t>
    </r>
  </si>
  <si>
    <r>
      <rPr>
        <sz val="8"/>
        <rFont val="Arial"/>
        <family val="2"/>
      </rPr>
      <t xml:space="preserve">32 bis 40 </t>
    </r>
    <r>
      <rPr>
        <u/>
        <sz val="8"/>
        <rFont val="Arial"/>
        <family val="2"/>
      </rPr>
      <t>einfach gewichtete</t>
    </r>
    <r>
      <rPr>
        <sz val="8"/>
        <rFont val="Arial"/>
        <family val="2"/>
      </rPr>
      <t xml:space="preserve"> Leistungen</t>
    </r>
  </si>
  <si>
    <r>
      <t xml:space="preserve">Zwei
</t>
    </r>
    <r>
      <rPr>
        <b/>
        <sz val="7"/>
        <rFont val="Arial"/>
        <family val="2"/>
      </rPr>
      <t xml:space="preserve">Fächer </t>
    </r>
    <r>
      <rPr>
        <sz val="7"/>
        <rFont val="Arial"/>
        <family val="2"/>
      </rPr>
      <t xml:space="preserve">mit
</t>
    </r>
    <r>
      <rPr>
        <b/>
        <sz val="7"/>
        <rFont val="Arial"/>
        <family val="2"/>
      </rPr>
      <t>2-facher</t>
    </r>
    <r>
      <rPr>
        <sz val="7"/>
        <rFont val="Arial"/>
        <family val="2"/>
      </rPr>
      <t xml:space="preserve"> Wertung (</t>
    </r>
    <r>
      <rPr>
        <b/>
        <sz val="7"/>
        <rFont val="Arial"/>
        <family val="2"/>
      </rPr>
      <t>2</t>
    </r>
    <r>
      <rPr>
        <sz val="7"/>
        <rFont val="Arial"/>
        <family val="2"/>
      </rPr>
      <t xml:space="preserve">), PF1 sowie ein KF und PF auf </t>
    </r>
    <r>
      <rPr>
        <u/>
        <sz val="7"/>
        <rFont val="Arial"/>
        <family val="2"/>
      </rPr>
      <t>erh. N.</t>
    </r>
  </si>
  <si>
    <t>Anzahl der eingebrachten Kurse korrekt?</t>
  </si>
  <si>
    <r>
      <t>*   S3 und S4</t>
    </r>
    <r>
      <rPr>
        <u/>
        <sz val="6.5"/>
        <rFont val="Arial"/>
        <family val="2"/>
      </rPr>
      <t>, wenn die 2. Fremdsprache noch Pflicht war.</t>
    </r>
    <r>
      <rPr>
        <sz val="6.5"/>
        <rFont val="Arial"/>
        <family val="2"/>
      </rPr>
      <t xml:space="preserve">
**   Ersatz für die Einbringungspflicht eines künstl. Faches.</t>
    </r>
  </si>
  <si>
    <t xml:space="preserve">   BGym/BS18/OL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</si>
</sst>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#"/>
    <numFmt numFmtId="167" formatCode="0.0"/>
  </numFmts>
  <fonts count="6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Symbol"/>
      <family val="1"/>
      <charset val="2"/>
    </font>
    <font>
      <sz val="8"/>
      <name val="Arial"/>
      <family val="2"/>
    </font>
    <font>
      <sz val="9"/>
      <name val="Arial"/>
      <family val="2"/>
    </font>
    <font>
      <sz val="5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vertAlign val="superscript"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6"/>
      <name val="Arial"/>
      <family val="2"/>
    </font>
    <font>
      <sz val="6.5"/>
      <name val="Arial"/>
      <family val="2"/>
    </font>
    <font>
      <b/>
      <sz val="7.5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7"/>
      <name val="Arial"/>
      <family val="2"/>
    </font>
    <font>
      <u/>
      <sz val="5"/>
      <name val="Arial"/>
      <family val="2"/>
    </font>
    <font>
      <b/>
      <vertAlign val="superscript"/>
      <sz val="9"/>
      <name val="Arial"/>
      <family val="2"/>
    </font>
    <font>
      <b/>
      <sz val="8.5"/>
      <color indexed="10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7"/>
      <color indexed="10"/>
      <name val="Arial"/>
      <family val="2"/>
    </font>
    <font>
      <b/>
      <sz val="10"/>
      <color indexed="8"/>
      <name val="Arial"/>
      <family val="2"/>
    </font>
    <font>
      <b/>
      <sz val="7"/>
      <color indexed="10"/>
      <name val="Arial"/>
      <family val="2"/>
    </font>
    <font>
      <vertAlign val="superscript"/>
      <sz val="8"/>
      <name val="Arial"/>
      <family val="2"/>
    </font>
    <font>
      <b/>
      <u/>
      <sz val="7"/>
      <color indexed="10"/>
      <name val="Arial"/>
      <family val="2"/>
    </font>
    <font>
      <sz val="6"/>
      <color indexed="10"/>
      <name val="Arial"/>
      <family val="2"/>
    </font>
    <font>
      <b/>
      <sz val="11"/>
      <color indexed="10"/>
      <name val="Arial"/>
      <family val="2"/>
    </font>
    <font>
      <b/>
      <sz val="12"/>
      <color indexed="14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u/>
      <sz val="7"/>
      <name val="Arial"/>
      <family val="2"/>
    </font>
    <font>
      <u/>
      <sz val="10"/>
      <name val="Arial"/>
      <family val="2"/>
    </font>
    <font>
      <u/>
      <sz val="7"/>
      <name val="Arial"/>
      <family val="2"/>
    </font>
    <font>
      <b/>
      <sz val="8"/>
      <color indexed="10"/>
      <name val="Arial"/>
      <family val="2"/>
    </font>
    <font>
      <b/>
      <u/>
      <sz val="11"/>
      <name val="Arial"/>
      <family val="2"/>
    </font>
    <font>
      <b/>
      <u/>
      <sz val="12"/>
      <name val="Arial"/>
      <family val="2"/>
    </font>
    <font>
      <sz val="5.5"/>
      <name val="Arial"/>
      <family val="2"/>
    </font>
    <font>
      <u/>
      <sz val="6.5"/>
      <name val="Arial"/>
      <family val="2"/>
    </font>
    <font>
      <sz val="7"/>
      <name val="Arial"/>
      <family val="2"/>
    </font>
    <font>
      <sz val="6.5"/>
      <name val="Arial"/>
      <family val="2"/>
    </font>
    <font>
      <u/>
      <sz val="8"/>
      <name val="Arial"/>
      <family val="2"/>
    </font>
    <font>
      <sz val="8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0">
    <xf numFmtId="0" fontId="0" fillId="0" borderId="0" xfId="0"/>
    <xf numFmtId="0" fontId="7" fillId="0" borderId="0" xfId="0" applyFont="1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13" fillId="0" borderId="0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2" xfId="0" applyFont="1" applyBorder="1" applyAlignment="1">
      <alignment horizontal="centerContinuous"/>
    </xf>
    <xf numFmtId="0" fontId="0" fillId="0" borderId="3" xfId="0" applyBorder="1"/>
    <xf numFmtId="0" fontId="0" fillId="0" borderId="4" xfId="0" applyBorder="1"/>
    <xf numFmtId="0" fontId="10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Continuous"/>
    </xf>
    <xf numFmtId="0" fontId="10" fillId="0" borderId="1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10" fillId="0" borderId="8" xfId="0" applyFont="1" applyBorder="1" applyAlignment="1">
      <alignment horizontal="center" vertical="center"/>
    </xf>
    <xf numFmtId="0" fontId="0" fillId="0" borderId="9" xfId="0" applyBorder="1"/>
    <xf numFmtId="0" fontId="1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0" fillId="0" borderId="11" xfId="0" applyBorder="1" applyAlignment="1">
      <alignment horizontal="justify" textRotation="90"/>
    </xf>
    <xf numFmtId="0" fontId="0" fillId="0" borderId="12" xfId="0" applyBorder="1" applyAlignment="1">
      <alignment horizontal="justify" textRotation="90"/>
    </xf>
    <xf numFmtId="0" fontId="0" fillId="0" borderId="13" xfId="0" applyBorder="1" applyAlignment="1">
      <alignment horizontal="justify" textRotation="90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15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4" fillId="0" borderId="0" xfId="0" applyFont="1" applyAlignment="1">
      <alignment horizontal="left" vertical="top"/>
    </xf>
    <xf numFmtId="0" fontId="22" fillId="0" borderId="17" xfId="0" applyFont="1" applyBorder="1" applyAlignment="1">
      <alignment horizontal="center"/>
    </xf>
    <xf numFmtId="0" fontId="23" fillId="0" borderId="0" xfId="0" applyFont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24" fillId="0" borderId="0" xfId="0" applyFont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/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0" fillId="0" borderId="16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15" fillId="0" borderId="20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9" fillId="0" borderId="21" xfId="0" applyFont="1" applyBorder="1" applyAlignment="1">
      <alignment horizontal="centerContinuous"/>
    </xf>
    <xf numFmtId="0" fontId="0" fillId="0" borderId="20" xfId="0" applyBorder="1"/>
    <xf numFmtId="0" fontId="26" fillId="0" borderId="0" xfId="0" applyFont="1" applyAlignment="1">
      <alignment horizontal="right"/>
    </xf>
    <xf numFmtId="0" fontId="13" fillId="0" borderId="0" xfId="0" applyFont="1" applyBorder="1" applyAlignment="1">
      <alignment horizontal="right"/>
    </xf>
    <xf numFmtId="0" fontId="35" fillId="0" borderId="0" xfId="0" applyFont="1" applyAlignment="1">
      <alignment horizontal="right"/>
    </xf>
    <xf numFmtId="0" fontId="11" fillId="0" borderId="11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166" fontId="3" fillId="0" borderId="0" xfId="0" applyNumberFormat="1" applyFont="1" applyBorder="1"/>
    <xf numFmtId="0" fontId="16" fillId="0" borderId="0" xfId="0" applyFont="1" applyBorder="1" applyAlignment="1">
      <alignment horizontal="center" vertical="center"/>
    </xf>
    <xf numFmtId="166" fontId="3" fillId="0" borderId="0" xfId="0" applyNumberFormat="1" applyFont="1" applyFill="1" applyBorder="1"/>
    <xf numFmtId="0" fontId="5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/>
    </xf>
    <xf numFmtId="166" fontId="3" fillId="0" borderId="0" xfId="0" applyNumberFormat="1" applyFont="1" applyBorder="1" applyAlignment="1"/>
    <xf numFmtId="0" fontId="9" fillId="0" borderId="0" xfId="0" applyFont="1" applyBorder="1" applyAlignment="1"/>
    <xf numFmtId="0" fontId="35" fillId="0" borderId="0" xfId="0" applyFont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1" fontId="35" fillId="0" borderId="0" xfId="0" applyNumberFormat="1" applyFont="1" applyBorder="1"/>
    <xf numFmtId="0" fontId="13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0" fillId="0" borderId="0" xfId="0" applyBorder="1" applyAlignment="1">
      <alignment horizontal="right"/>
    </xf>
    <xf numFmtId="0" fontId="30" fillId="0" borderId="0" xfId="0" applyFont="1" applyBorder="1" applyAlignment="1">
      <alignment vertical="center" wrapText="1"/>
    </xf>
    <xf numFmtId="1" fontId="18" fillId="0" borderId="0" xfId="0" applyNumberFormat="1" applyFont="1" applyBorder="1" applyAlignment="1">
      <alignment vertical="center"/>
    </xf>
    <xf numFmtId="0" fontId="35" fillId="0" borderId="0" xfId="0" applyFont="1" applyBorder="1" applyAlignment="1">
      <alignment horizontal="right"/>
    </xf>
    <xf numFmtId="0" fontId="44" fillId="0" borderId="0" xfId="0" applyFont="1"/>
    <xf numFmtId="0" fontId="11" fillId="0" borderId="1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NumberFormat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0" fontId="0" fillId="0" borderId="23" xfId="0" quotePrefix="1" applyNumberForma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9" xfId="0" applyFont="1" applyFill="1" applyBorder="1" applyAlignment="1">
      <alignment horizontal="center"/>
    </xf>
    <xf numFmtId="0" fontId="0" fillId="2" borderId="27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9" fillId="0" borderId="0" xfId="0" applyFont="1"/>
    <xf numFmtId="167" fontId="0" fillId="0" borderId="0" xfId="0" applyNumberFormat="1"/>
    <xf numFmtId="167" fontId="51" fillId="0" borderId="0" xfId="0" applyNumberFormat="1" applyFont="1" applyAlignment="1">
      <alignment horizontal="right"/>
    </xf>
    <xf numFmtId="0" fontId="0" fillId="0" borderId="21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" fontId="0" fillId="0" borderId="0" xfId="0" applyNumberFormat="1"/>
    <xf numFmtId="0" fontId="10" fillId="0" borderId="0" xfId="0" applyFont="1" applyBorder="1" applyAlignment="1">
      <alignment horizontal="left" vertical="top" wrapText="1"/>
    </xf>
    <xf numFmtId="0" fontId="0" fillId="3" borderId="13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43" fillId="3" borderId="10" xfId="0" applyFont="1" applyFill="1" applyBorder="1" applyAlignment="1">
      <alignment vertical="center"/>
    </xf>
    <xf numFmtId="166" fontId="3" fillId="3" borderId="28" xfId="0" applyNumberFormat="1" applyFont="1" applyFill="1" applyBorder="1" applyAlignment="1">
      <alignment horizontal="center" vertical="center"/>
    </xf>
    <xf numFmtId="166" fontId="3" fillId="3" borderId="9" xfId="0" applyNumberFormat="1" applyFont="1" applyFill="1" applyBorder="1" applyAlignment="1">
      <alignment horizontal="center" vertical="center"/>
    </xf>
    <xf numFmtId="166" fontId="3" fillId="3" borderId="26" xfId="0" applyNumberFormat="1" applyFont="1" applyFill="1" applyBorder="1" applyAlignment="1">
      <alignment horizontal="center" vertical="center"/>
    </xf>
    <xf numFmtId="166" fontId="3" fillId="3" borderId="29" xfId="0" applyNumberFormat="1" applyFont="1" applyFill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 vertical="center"/>
    </xf>
    <xf numFmtId="166" fontId="3" fillId="3" borderId="30" xfId="0" applyNumberFormat="1" applyFont="1" applyFill="1" applyBorder="1" applyAlignment="1">
      <alignment horizontal="center" vertical="center"/>
    </xf>
    <xf numFmtId="166" fontId="3" fillId="3" borderId="31" xfId="0" applyNumberFormat="1" applyFont="1" applyFill="1" applyBorder="1" applyAlignment="1">
      <alignment horizontal="center" vertical="center"/>
    </xf>
    <xf numFmtId="166" fontId="3" fillId="3" borderId="32" xfId="0" applyNumberFormat="1" applyFont="1" applyFill="1" applyBorder="1" applyAlignment="1">
      <alignment horizontal="center" vertical="center"/>
    </xf>
    <xf numFmtId="166" fontId="3" fillId="3" borderId="33" xfId="0" applyNumberFormat="1" applyFont="1" applyFill="1" applyBorder="1" applyAlignment="1">
      <alignment horizontal="center" vertical="center"/>
    </xf>
    <xf numFmtId="2" fontId="3" fillId="3" borderId="34" xfId="0" applyNumberFormat="1" applyFont="1" applyFill="1" applyBorder="1" applyAlignment="1">
      <alignment vertical="center"/>
    </xf>
    <xf numFmtId="2" fontId="3" fillId="3" borderId="35" xfId="0" applyNumberFormat="1" applyFont="1" applyFill="1" applyBorder="1" applyAlignment="1">
      <alignment vertical="center"/>
    </xf>
    <xf numFmtId="2" fontId="3" fillId="3" borderId="36" xfId="0" applyNumberFormat="1" applyFont="1" applyFill="1" applyBorder="1" applyAlignment="1">
      <alignment vertical="center"/>
    </xf>
    <xf numFmtId="1" fontId="3" fillId="3" borderId="34" xfId="0" applyNumberFormat="1" applyFont="1" applyFill="1" applyBorder="1" applyAlignment="1">
      <alignment vertical="center"/>
    </xf>
    <xf numFmtId="1" fontId="3" fillId="3" borderId="35" xfId="0" applyNumberFormat="1" applyFont="1" applyFill="1" applyBorder="1" applyAlignment="1">
      <alignment vertical="center"/>
    </xf>
    <xf numFmtId="1" fontId="3" fillId="3" borderId="36" xfId="0" applyNumberFormat="1" applyFont="1" applyFill="1" applyBorder="1" applyAlignment="1">
      <alignment vertical="center"/>
    </xf>
    <xf numFmtId="1" fontId="3" fillId="3" borderId="37" xfId="0" applyNumberFormat="1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1" fontId="35" fillId="3" borderId="10" xfId="0" applyNumberFormat="1" applyFont="1" applyFill="1" applyBorder="1" applyAlignment="1">
      <alignment vertical="center"/>
    </xf>
    <xf numFmtId="2" fontId="9" fillId="3" borderId="11" xfId="0" applyNumberFormat="1" applyFont="1" applyFill="1" applyBorder="1" applyAlignment="1">
      <alignment vertical="center"/>
    </xf>
    <xf numFmtId="1" fontId="42" fillId="3" borderId="13" xfId="0" applyNumberFormat="1" applyFont="1" applyFill="1" applyBorder="1" applyAlignment="1">
      <alignment horizontal="center" vertical="center"/>
    </xf>
    <xf numFmtId="1" fontId="9" fillId="3" borderId="11" xfId="0" applyNumberFormat="1" applyFont="1" applyFill="1" applyBorder="1" applyAlignment="1">
      <alignment vertical="center"/>
    </xf>
    <xf numFmtId="0" fontId="42" fillId="3" borderId="13" xfId="0" applyFont="1" applyFill="1" applyBorder="1" applyAlignment="1">
      <alignment horizontal="center" vertical="center"/>
    </xf>
    <xf numFmtId="166" fontId="3" fillId="4" borderId="38" xfId="0" applyNumberFormat="1" applyFont="1" applyFill="1" applyBorder="1" applyAlignment="1">
      <alignment vertical="center"/>
    </xf>
    <xf numFmtId="0" fontId="3" fillId="4" borderId="37" xfId="0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right"/>
    </xf>
    <xf numFmtId="0" fontId="9" fillId="3" borderId="13" xfId="0" applyFont="1" applyFill="1" applyBorder="1" applyAlignment="1">
      <alignment horizontal="right"/>
    </xf>
    <xf numFmtId="0" fontId="8" fillId="3" borderId="10" xfId="0" applyFont="1" applyFill="1" applyBorder="1" applyAlignment="1">
      <alignment horizontal="right"/>
    </xf>
    <xf numFmtId="0" fontId="35" fillId="3" borderId="10" xfId="0" applyFont="1" applyFill="1" applyBorder="1"/>
    <xf numFmtId="0" fontId="8" fillId="3" borderId="34" xfId="0" applyFont="1" applyFill="1" applyBorder="1" applyAlignment="1">
      <alignment horizontal="right"/>
    </xf>
    <xf numFmtId="0" fontId="8" fillId="3" borderId="35" xfId="0" applyFont="1" applyFill="1" applyBorder="1" applyAlignment="1">
      <alignment horizontal="right"/>
    </xf>
    <xf numFmtId="0" fontId="8" fillId="3" borderId="36" xfId="0" applyFont="1" applyFill="1" applyBorder="1" applyAlignment="1">
      <alignment horizontal="right"/>
    </xf>
    <xf numFmtId="0" fontId="8" fillId="3" borderId="37" xfId="0" applyFont="1" applyFill="1" applyBorder="1" applyAlignment="1">
      <alignment horizontal="right"/>
    </xf>
    <xf numFmtId="0" fontId="0" fillId="3" borderId="10" xfId="0" applyFill="1" applyBorder="1" applyAlignment="1">
      <alignment horizontal="right"/>
    </xf>
    <xf numFmtId="0" fontId="0" fillId="3" borderId="10" xfId="0" applyFill="1" applyBorder="1" applyAlignment="1">
      <alignment horizontal="center"/>
    </xf>
    <xf numFmtId="1" fontId="18" fillId="3" borderId="11" xfId="0" applyNumberFormat="1" applyFont="1" applyFill="1" applyBorder="1" applyAlignment="1">
      <alignment horizontal="center" vertical="center"/>
    </xf>
    <xf numFmtId="0" fontId="37" fillId="3" borderId="13" xfId="0" applyFont="1" applyFill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/>
    </xf>
    <xf numFmtId="0" fontId="8" fillId="5" borderId="35" xfId="0" applyFont="1" applyFill="1" applyBorder="1" applyAlignment="1">
      <alignment horizontal="right"/>
    </xf>
    <xf numFmtId="0" fontId="8" fillId="5" borderId="13" xfId="0" applyFont="1" applyFill="1" applyBorder="1" applyAlignment="1">
      <alignment horizontal="right"/>
    </xf>
    <xf numFmtId="0" fontId="0" fillId="5" borderId="39" xfId="0" applyFill="1" applyBorder="1" applyProtection="1">
      <protection locked="0"/>
    </xf>
    <xf numFmtId="0" fontId="0" fillId="5" borderId="6" xfId="0" applyNumberFormat="1" applyFill="1" applyBorder="1" applyAlignment="1" applyProtection="1">
      <alignment horizontal="center" vertical="center"/>
      <protection locked="0"/>
    </xf>
    <xf numFmtId="0" fontId="0" fillId="5" borderId="7" xfId="0" applyNumberFormat="1" applyFill="1" applyBorder="1" applyAlignment="1" applyProtection="1">
      <alignment horizontal="center" vertical="center"/>
      <protection locked="0"/>
    </xf>
    <xf numFmtId="166" fontId="3" fillId="5" borderId="40" xfId="0" applyNumberFormat="1" applyFont="1" applyFill="1" applyBorder="1" applyAlignment="1" applyProtection="1">
      <alignment vertical="center"/>
      <protection locked="0"/>
    </xf>
    <xf numFmtId="166" fontId="3" fillId="5" borderId="41" xfId="0" applyNumberFormat="1" applyFont="1" applyFill="1" applyBorder="1" applyAlignment="1" applyProtection="1">
      <alignment vertical="center"/>
      <protection locked="0"/>
    </xf>
    <xf numFmtId="166" fontId="3" fillId="5" borderId="9" xfId="0" applyNumberFormat="1" applyFont="1" applyFill="1" applyBorder="1" applyAlignment="1" applyProtection="1">
      <alignment vertical="center"/>
      <protection locked="0"/>
    </xf>
    <xf numFmtId="166" fontId="3" fillId="5" borderId="27" xfId="0" applyNumberFormat="1" applyFont="1" applyFill="1" applyBorder="1" applyAlignment="1" applyProtection="1">
      <alignment vertical="center"/>
      <protection locked="0"/>
    </xf>
    <xf numFmtId="166" fontId="3" fillId="5" borderId="32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top"/>
      <protection locked="0"/>
    </xf>
    <xf numFmtId="166" fontId="38" fillId="5" borderId="10" xfId="0" applyNumberFormat="1" applyFont="1" applyFill="1" applyBorder="1" applyAlignment="1" applyProtection="1">
      <alignment horizontal="center" vertical="center"/>
      <protection locked="0"/>
    </xf>
    <xf numFmtId="0" fontId="9" fillId="5" borderId="6" xfId="0" applyNumberFormat="1" applyFont="1" applyFill="1" applyBorder="1" applyAlignment="1" applyProtection="1">
      <alignment horizontal="center"/>
      <protection locked="0"/>
    </xf>
    <xf numFmtId="0" fontId="9" fillId="5" borderId="7" xfId="0" applyNumberFormat="1" applyFont="1" applyFill="1" applyBorder="1" applyAlignment="1" applyProtection="1">
      <alignment horizontal="center"/>
      <protection locked="0"/>
    </xf>
    <xf numFmtId="166" fontId="8" fillId="5" borderId="21" xfId="0" applyNumberFormat="1" applyFont="1" applyFill="1" applyBorder="1" applyAlignment="1" applyProtection="1">
      <alignment horizontal="right"/>
      <protection locked="0"/>
    </xf>
    <xf numFmtId="166" fontId="8" fillId="5" borderId="42" xfId="0" applyNumberFormat="1" applyFont="1" applyFill="1" applyBorder="1" applyAlignment="1" applyProtection="1">
      <alignment horizontal="right"/>
      <protection locked="0"/>
    </xf>
    <xf numFmtId="166" fontId="8" fillId="5" borderId="43" xfId="0" applyNumberFormat="1" applyFont="1" applyFill="1" applyBorder="1" applyAlignment="1" applyProtection="1">
      <alignment horizontal="right"/>
      <protection locked="0"/>
    </xf>
    <xf numFmtId="166" fontId="8" fillId="5" borderId="44" xfId="0" applyNumberFormat="1" applyFont="1" applyFill="1" applyBorder="1" applyAlignment="1" applyProtection="1">
      <alignment horizontal="right"/>
      <protection locked="0"/>
    </xf>
    <xf numFmtId="166" fontId="8" fillId="5" borderId="24" xfId="0" applyNumberFormat="1" applyFont="1" applyFill="1" applyBorder="1" applyAlignment="1" applyProtection="1">
      <alignment horizontal="right"/>
      <protection locked="0"/>
    </xf>
    <xf numFmtId="166" fontId="8" fillId="5" borderId="6" xfId="0" applyNumberFormat="1" applyFont="1" applyFill="1" applyBorder="1" applyAlignment="1" applyProtection="1">
      <alignment horizontal="right"/>
      <protection locked="0"/>
    </xf>
    <xf numFmtId="166" fontId="8" fillId="5" borderId="3" xfId="0" applyNumberFormat="1" applyFont="1" applyFill="1" applyBorder="1" applyAlignment="1" applyProtection="1">
      <alignment horizontal="right"/>
      <protection locked="0"/>
    </xf>
    <xf numFmtId="166" fontId="8" fillId="5" borderId="7" xfId="0" applyNumberFormat="1" applyFont="1" applyFill="1" applyBorder="1" applyAlignment="1" applyProtection="1">
      <alignment horizontal="right"/>
      <protection locked="0"/>
    </xf>
    <xf numFmtId="166" fontId="3" fillId="5" borderId="40" xfId="0" applyNumberFormat="1" applyFont="1" applyFill="1" applyBorder="1" applyAlignment="1" applyProtection="1">
      <alignment horizontal="center" vertical="center"/>
      <protection locked="0"/>
    </xf>
    <xf numFmtId="166" fontId="3" fillId="5" borderId="9" xfId="0" applyNumberFormat="1" applyFont="1" applyFill="1" applyBorder="1" applyAlignment="1" applyProtection="1">
      <alignment horizontal="center" vertical="center"/>
      <protection locked="0"/>
    </xf>
    <xf numFmtId="166" fontId="3" fillId="5" borderId="26" xfId="0" applyNumberFormat="1" applyFont="1" applyFill="1" applyBorder="1" applyAlignment="1" applyProtection="1">
      <alignment horizontal="center" vertical="center"/>
      <protection locked="0"/>
    </xf>
    <xf numFmtId="166" fontId="3" fillId="5" borderId="41" xfId="0" applyNumberFormat="1" applyFont="1" applyFill="1" applyBorder="1" applyAlignment="1" applyProtection="1">
      <alignment horizontal="center" vertical="center"/>
      <protection locked="0"/>
    </xf>
    <xf numFmtId="166" fontId="3" fillId="5" borderId="27" xfId="0" applyNumberFormat="1" applyFont="1" applyFill="1" applyBorder="1" applyAlignment="1" applyProtection="1">
      <alignment horizontal="center" vertical="center"/>
      <protection locked="0"/>
    </xf>
    <xf numFmtId="166" fontId="3" fillId="5" borderId="30" xfId="0" applyNumberFormat="1" applyFont="1" applyFill="1" applyBorder="1" applyAlignment="1" applyProtection="1">
      <alignment horizontal="center" vertical="center"/>
      <protection locked="0"/>
    </xf>
    <xf numFmtId="166" fontId="3" fillId="5" borderId="45" xfId="0" applyNumberFormat="1" applyFont="1" applyFill="1" applyBorder="1" applyAlignment="1" applyProtection="1">
      <alignment horizontal="center" vertical="center"/>
      <protection locked="0"/>
    </xf>
    <xf numFmtId="166" fontId="3" fillId="5" borderId="46" xfId="0" applyNumberFormat="1" applyFont="1" applyFill="1" applyBorder="1" applyAlignment="1" applyProtection="1">
      <alignment horizontal="center" vertical="center"/>
      <protection locked="0"/>
    </xf>
    <xf numFmtId="166" fontId="3" fillId="5" borderId="22" xfId="0" applyNumberFormat="1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47" xfId="0" applyFont="1" applyBorder="1" applyAlignment="1">
      <alignment horizontal="centerContinuous"/>
    </xf>
    <xf numFmtId="0" fontId="3" fillId="0" borderId="48" xfId="0" applyFont="1" applyBorder="1" applyAlignment="1">
      <alignment horizontal="centerContinuous"/>
    </xf>
    <xf numFmtId="0" fontId="10" fillId="0" borderId="4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3" fillId="6" borderId="27" xfId="0" applyNumberFormat="1" applyFont="1" applyFill="1" applyBorder="1" applyAlignment="1">
      <alignment horizontal="center" vertical="center"/>
    </xf>
    <xf numFmtId="166" fontId="3" fillId="5" borderId="21" xfId="0" applyNumberFormat="1" applyFont="1" applyFill="1" applyBorder="1" applyAlignment="1" applyProtection="1">
      <alignment horizontal="center" vertical="center"/>
      <protection locked="0"/>
    </xf>
    <xf numFmtId="166" fontId="3" fillId="5" borderId="42" xfId="0" applyNumberFormat="1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right" vertical="center"/>
    </xf>
    <xf numFmtId="0" fontId="3" fillId="3" borderId="36" xfId="0" applyFont="1" applyFill="1" applyBorder="1" applyAlignment="1">
      <alignment horizontal="right" vertical="center"/>
    </xf>
    <xf numFmtId="0" fontId="10" fillId="0" borderId="27" xfId="0" applyFont="1" applyBorder="1" applyAlignment="1">
      <alignment horizontal="center" vertical="center"/>
    </xf>
    <xf numFmtId="166" fontId="3" fillId="5" borderId="24" xfId="0" applyNumberFormat="1" applyFont="1" applyFill="1" applyBorder="1" applyAlignment="1" applyProtection="1">
      <alignment horizontal="center" vertical="center"/>
      <protection locked="0"/>
    </xf>
    <xf numFmtId="166" fontId="3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43" xfId="0" applyFont="1" applyFill="1" applyBorder="1" applyAlignment="1">
      <alignment horizontal="right" vertical="center"/>
    </xf>
    <xf numFmtId="0" fontId="3" fillId="3" borderId="35" xfId="0" applyFont="1" applyFill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3" fillId="6" borderId="7" xfId="0" applyNumberFormat="1" applyFont="1" applyFill="1" applyBorder="1" applyAlignment="1">
      <alignment horizontal="center" vertical="center"/>
    </xf>
    <xf numFmtId="166" fontId="3" fillId="5" borderId="3" xfId="0" applyNumberFormat="1" applyFont="1" applyFill="1" applyBorder="1" applyAlignment="1" applyProtection="1">
      <alignment horizontal="center" vertical="center"/>
      <protection locked="0"/>
    </xf>
    <xf numFmtId="166" fontId="3" fillId="5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50" xfId="0" applyFont="1" applyFill="1" applyBorder="1" applyAlignment="1">
      <alignment horizontal="right" vertical="center"/>
    </xf>
    <xf numFmtId="0" fontId="3" fillId="3" borderId="37" xfId="0" applyFont="1" applyFill="1" applyBorder="1" applyAlignment="1">
      <alignment horizontal="right" vertical="center"/>
    </xf>
    <xf numFmtId="0" fontId="15" fillId="0" borderId="42" xfId="0" applyFont="1" applyBorder="1" applyAlignment="1">
      <alignment horizontal="center" vertical="center"/>
    </xf>
    <xf numFmtId="0" fontId="3" fillId="6" borderId="42" xfId="0" applyNumberFormat="1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57" fillId="0" borderId="0" xfId="0" applyFont="1" applyAlignment="1">
      <alignment vertical="top"/>
    </xf>
    <xf numFmtId="0" fontId="35" fillId="0" borderId="9" xfId="0" applyFont="1" applyFill="1" applyBorder="1" applyAlignment="1">
      <alignment vertical="center"/>
    </xf>
    <xf numFmtId="14" fontId="0" fillId="0" borderId="30" xfId="0" quotePrefix="1" applyNumberFormat="1" applyBorder="1" applyAlignment="1">
      <alignment horizontal="center" vertical="center"/>
    </xf>
    <xf numFmtId="16" fontId="3" fillId="6" borderId="46" xfId="0" quotePrefix="1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 applyProtection="1">
      <alignment vertical="center"/>
      <protection locked="0"/>
    </xf>
    <xf numFmtId="0" fontId="3" fillId="5" borderId="9" xfId="0" applyFont="1" applyFill="1" applyBorder="1" applyAlignment="1" applyProtection="1">
      <alignment vertical="center"/>
      <protection locked="0"/>
    </xf>
    <xf numFmtId="0" fontId="3" fillId="5" borderId="7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>
      <alignment horizontal="right"/>
    </xf>
    <xf numFmtId="0" fontId="3" fillId="0" borderId="32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Fill="1" applyBorder="1"/>
    <xf numFmtId="0" fontId="3" fillId="0" borderId="6" xfId="0" applyFont="1" applyBorder="1"/>
    <xf numFmtId="0" fontId="42" fillId="0" borderId="0" xfId="0" applyFont="1" applyAlignment="1">
      <alignment horizontal="left" vertical="center"/>
    </xf>
    <xf numFmtId="0" fontId="58" fillId="0" borderId="1" xfId="0" applyFont="1" applyBorder="1" applyAlignment="1">
      <alignment horizontal="centerContinuous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3" borderId="10" xfId="0" applyFont="1" applyFill="1" applyBorder="1" applyAlignment="1">
      <alignment horizontal="left" vertical="center"/>
    </xf>
    <xf numFmtId="0" fontId="0" fillId="0" borderId="42" xfId="0" applyNumberFormat="1" applyFill="1" applyBorder="1" applyAlignment="1" applyProtection="1">
      <alignment horizontal="center" vertical="center"/>
      <protection locked="0"/>
    </xf>
    <xf numFmtId="0" fontId="0" fillId="0" borderId="27" xfId="0" applyNumberFormat="1" applyFill="1" applyBorder="1" applyAlignment="1" applyProtection="1">
      <alignment horizontal="center" vertical="center"/>
      <protection locked="0"/>
    </xf>
    <xf numFmtId="0" fontId="0" fillId="0" borderId="46" xfId="0" applyNumberForma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0" fillId="0" borderId="51" xfId="0" applyBorder="1"/>
    <xf numFmtId="0" fontId="3" fillId="0" borderId="52" xfId="0" applyFont="1" applyFill="1" applyBorder="1" applyAlignment="1">
      <alignment horizontal="right" vertical="center"/>
    </xf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59" fillId="0" borderId="0" xfId="0" applyFont="1" applyAlignment="1">
      <alignment horizontal="right" vertical="center"/>
    </xf>
    <xf numFmtId="0" fontId="3" fillId="0" borderId="5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5" borderId="39" xfId="0" applyFill="1" applyBorder="1" applyAlignment="1" applyProtection="1">
      <alignment horizontal="center"/>
      <protection locked="0"/>
    </xf>
    <xf numFmtId="0" fontId="56" fillId="0" borderId="64" xfId="0" applyFont="1" applyBorder="1" applyAlignment="1">
      <alignment horizontal="center" vertical="center"/>
    </xf>
    <xf numFmtId="0" fontId="56" fillId="0" borderId="46" xfId="0" applyFont="1" applyBorder="1" applyAlignment="1">
      <alignment horizontal="center" vertical="center"/>
    </xf>
    <xf numFmtId="0" fontId="0" fillId="6" borderId="65" xfId="0" applyNumberFormat="1" applyFill="1" applyBorder="1" applyAlignment="1">
      <alignment horizontal="center" vertical="center"/>
    </xf>
    <xf numFmtId="0" fontId="0" fillId="6" borderId="38" xfId="0" applyNumberFormat="1" applyFill="1" applyBorder="1" applyAlignment="1">
      <alignment horizontal="center" vertical="center"/>
    </xf>
    <xf numFmtId="0" fontId="0" fillId="6" borderId="66" xfId="0" applyNumberFormat="1" applyFill="1" applyBorder="1" applyAlignment="1">
      <alignment horizontal="center" vertical="center"/>
    </xf>
    <xf numFmtId="0" fontId="0" fillId="6" borderId="63" xfId="0" applyNumberFormat="1" applyFill="1" applyBorder="1" applyAlignment="1">
      <alignment horizontal="center" vertical="center"/>
    </xf>
    <xf numFmtId="0" fontId="0" fillId="6" borderId="6" xfId="0" applyNumberFormat="1" applyFill="1" applyBorder="1" applyAlignment="1">
      <alignment horizontal="center" vertical="center"/>
    </xf>
    <xf numFmtId="0" fontId="0" fillId="6" borderId="67" xfId="0" applyNumberFormat="1" applyFill="1" applyBorder="1" applyAlignment="1">
      <alignment horizontal="center" vertical="center"/>
    </xf>
    <xf numFmtId="0" fontId="0" fillId="6" borderId="17" xfId="0" applyNumberFormat="1" applyFill="1" applyBorder="1" applyAlignment="1">
      <alignment horizontal="center" vertical="center"/>
    </xf>
    <xf numFmtId="0" fontId="0" fillId="6" borderId="59" xfId="0" applyNumberFormat="1" applyFill="1" applyBorder="1" applyAlignment="1">
      <alignment horizontal="center" vertical="center"/>
    </xf>
    <xf numFmtId="0" fontId="0" fillId="6" borderId="44" xfId="0" applyNumberFormat="1" applyFill="1" applyBorder="1" applyAlignment="1">
      <alignment horizontal="center" vertical="center"/>
    </xf>
    <xf numFmtId="0" fontId="0" fillId="6" borderId="41" xfId="0" applyNumberForma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1" xfId="0" applyFont="1" applyFill="1" applyBorder="1" applyAlignment="1">
      <alignment horizontal="center" vertical="center" wrapText="1"/>
    </xf>
    <xf numFmtId="0" fontId="22" fillId="0" borderId="51" xfId="0" applyFont="1" applyBorder="1" applyAlignment="1">
      <alignment horizontal="left" vertical="top" wrapText="1"/>
    </xf>
    <xf numFmtId="0" fontId="33" fillId="0" borderId="21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39" fillId="3" borderId="62" xfId="0" applyFont="1" applyFill="1" applyBorder="1" applyAlignment="1">
      <alignment horizontal="center" vertical="center" wrapText="1"/>
    </xf>
    <xf numFmtId="0" fontId="39" fillId="3" borderId="52" xfId="0" applyFont="1" applyFill="1" applyBorder="1" applyAlignment="1">
      <alignment horizontal="center" vertical="center" wrapText="1"/>
    </xf>
    <xf numFmtId="0" fontId="39" fillId="3" borderId="63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39" fillId="3" borderId="0" xfId="0" applyFont="1" applyFill="1" applyBorder="1" applyAlignment="1">
      <alignment horizontal="center" vertical="center" wrapText="1"/>
    </xf>
    <xf numFmtId="0" fontId="39" fillId="3" borderId="59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37" fillId="0" borderId="5" xfId="0" applyFont="1" applyBorder="1" applyAlignment="1">
      <alignment horizontal="right" vertical="center"/>
    </xf>
    <xf numFmtId="0" fontId="37" fillId="0" borderId="49" xfId="0" applyFont="1" applyBorder="1" applyAlignment="1">
      <alignment horizontal="right" vertical="center"/>
    </xf>
    <xf numFmtId="0" fontId="37" fillId="0" borderId="56" xfId="0" applyFont="1" applyBorder="1" applyAlignment="1">
      <alignment horizontal="right" vertical="center"/>
    </xf>
    <xf numFmtId="167" fontId="7" fillId="3" borderId="11" xfId="0" applyNumberFormat="1" applyFont="1" applyFill="1" applyBorder="1" applyAlignment="1">
      <alignment horizontal="center" vertical="center"/>
    </xf>
    <xf numFmtId="167" fontId="7" fillId="3" borderId="13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39" fillId="3" borderId="5" xfId="0" applyFont="1" applyFill="1" applyBorder="1" applyAlignment="1">
      <alignment horizontal="right" vertical="center"/>
    </xf>
    <xf numFmtId="0" fontId="39" fillId="3" borderId="49" xfId="0" applyFont="1" applyFill="1" applyBorder="1" applyAlignment="1">
      <alignment horizontal="right" vertical="center"/>
    </xf>
    <xf numFmtId="0" fontId="39" fillId="3" borderId="56" xfId="0" applyFont="1" applyFill="1" applyBorder="1" applyAlignment="1">
      <alignment horizontal="right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top" wrapText="1"/>
    </xf>
    <xf numFmtId="1" fontId="7" fillId="3" borderId="18" xfId="0" applyNumberFormat="1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/>
    </xf>
    <xf numFmtId="0" fontId="42" fillId="3" borderId="61" xfId="0" applyFont="1" applyFill="1" applyBorder="1" applyAlignment="1">
      <alignment horizontal="center" vertical="center"/>
    </xf>
    <xf numFmtId="14" fontId="36" fillId="0" borderId="16" xfId="0" applyNumberFormat="1" applyFont="1" applyBorder="1" applyAlignment="1">
      <alignment horizontal="center" vertical="center"/>
    </xf>
    <xf numFmtId="14" fontId="36" fillId="0" borderId="53" xfId="0" applyNumberFormat="1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right" vertical="center" wrapText="1"/>
    </xf>
    <xf numFmtId="0" fontId="39" fillId="3" borderId="49" xfId="0" applyFont="1" applyFill="1" applyBorder="1" applyAlignment="1">
      <alignment horizontal="right" vertical="center" wrapText="1"/>
    </xf>
    <xf numFmtId="0" fontId="39" fillId="3" borderId="56" xfId="0" applyFont="1" applyFill="1" applyBorder="1" applyAlignment="1">
      <alignment horizontal="right" vertical="center" wrapText="1"/>
    </xf>
    <xf numFmtId="0" fontId="15" fillId="0" borderId="57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8" fillId="0" borderId="58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8" fillId="0" borderId="45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2" fillId="0" borderId="0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27" fillId="7" borderId="49" xfId="0" applyFont="1" applyFill="1" applyBorder="1" applyAlignment="1">
      <alignment horizontal="right" vertical="center"/>
    </xf>
    <xf numFmtId="0" fontId="27" fillId="7" borderId="56" xfId="0" applyFont="1" applyFill="1" applyBorder="1" applyAlignment="1">
      <alignment horizontal="right" vertical="center"/>
    </xf>
    <xf numFmtId="0" fontId="18" fillId="3" borderId="51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6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0" fillId="0" borderId="66" xfId="0" applyNumberFormat="1" applyBorder="1" applyAlignment="1">
      <alignment horizontal="center" vertical="center"/>
    </xf>
    <xf numFmtId="0" fontId="0" fillId="0" borderId="63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59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67" xfId="0" applyNumberForma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6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0" fillId="0" borderId="54" xfId="0" applyNumberFormat="1" applyBorder="1" applyAlignment="1">
      <alignment horizontal="center" vertical="center"/>
    </xf>
    <xf numFmtId="0" fontId="0" fillId="0" borderId="55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68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0" fillId="0" borderId="14" xfId="0" quotePrefix="1" applyNumberFormat="1" applyBorder="1" applyAlignment="1">
      <alignment horizontal="center" vertical="center"/>
    </xf>
    <xf numFmtId="0" fontId="0" fillId="0" borderId="58" xfId="0" quotePrefix="1" applyNumberFormat="1" applyBorder="1" applyAlignment="1">
      <alignment horizontal="center" vertical="center"/>
    </xf>
    <xf numFmtId="0" fontId="0" fillId="0" borderId="6" xfId="0" quotePrefix="1" applyNumberFormat="1" applyBorder="1" applyAlignment="1">
      <alignment horizontal="center" vertical="center"/>
    </xf>
    <xf numFmtId="0" fontId="0" fillId="0" borderId="67" xfId="0" quotePrefix="1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/>
    </xf>
    <xf numFmtId="0" fontId="34" fillId="0" borderId="14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8" fillId="5" borderId="39" xfId="0" applyFont="1" applyFill="1" applyBorder="1" applyAlignment="1" applyProtection="1">
      <alignment horizontal="center"/>
      <protection locked="0"/>
    </xf>
    <xf numFmtId="0" fontId="35" fillId="0" borderId="21" xfId="0" applyFont="1" applyFill="1" applyBorder="1" applyAlignment="1">
      <alignment horizontal="center"/>
    </xf>
    <xf numFmtId="0" fontId="35" fillId="0" borderId="40" xfId="0" applyFont="1" applyFill="1" applyBorder="1" applyAlignment="1">
      <alignment horizontal="center"/>
    </xf>
    <xf numFmtId="0" fontId="46" fillId="0" borderId="5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0" fillId="0" borderId="44" xfId="0" applyNumberFormat="1" applyBorder="1" applyAlignment="1">
      <alignment horizontal="center"/>
    </xf>
    <xf numFmtId="0" fontId="0" fillId="0" borderId="41" xfId="0" applyNumberFormat="1" applyBorder="1" applyAlignment="1">
      <alignment horizontal="center"/>
    </xf>
    <xf numFmtId="0" fontId="0" fillId="0" borderId="65" xfId="0" applyNumberFormat="1" applyBorder="1" applyAlignment="1">
      <alignment horizontal="center"/>
    </xf>
    <xf numFmtId="0" fontId="0" fillId="0" borderId="38" xfId="0" applyNumberFormat="1" applyBorder="1" applyAlignment="1">
      <alignment horizontal="center"/>
    </xf>
  </cellXfs>
  <cellStyles count="1">
    <cellStyle name="Standard" xfId="0" builtinId="0"/>
  </cellStyles>
  <dxfs count="16">
    <dxf>
      <fill>
        <patternFill>
          <bgColor indexed="63"/>
        </patternFill>
      </fill>
    </dxf>
    <dxf>
      <fill>
        <patternFill>
          <bgColor indexed="63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63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indexed="11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34</xdr:row>
      <xdr:rowOff>0</xdr:rowOff>
    </xdr:from>
    <xdr:to>
      <xdr:col>20</xdr:col>
      <xdr:colOff>114300</xdr:colOff>
      <xdr:row>34</xdr:row>
      <xdr:rowOff>0</xdr:rowOff>
    </xdr:to>
    <xdr:sp macro="" textlink="">
      <xdr:nvSpPr>
        <xdr:cNvPr id="12842" name="Line 11">
          <a:extLst>
            <a:ext uri="{FF2B5EF4-FFF2-40B4-BE49-F238E27FC236}">
              <a16:creationId xmlns:a16="http://schemas.microsoft.com/office/drawing/2014/main" id="{978F1BB7-B516-481A-9223-784EC4EDB494}"/>
            </a:ext>
          </a:extLst>
        </xdr:cNvPr>
        <xdr:cNvSpPr>
          <a:spLocks noChangeShapeType="1"/>
        </xdr:cNvSpPr>
      </xdr:nvSpPr>
      <xdr:spPr bwMode="auto">
        <a:xfrm>
          <a:off x="9364980" y="6957060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</xdr:colOff>
      <xdr:row>34</xdr:row>
      <xdr:rowOff>0</xdr:rowOff>
    </xdr:from>
    <xdr:to>
      <xdr:col>14</xdr:col>
      <xdr:colOff>91440</xdr:colOff>
      <xdr:row>34</xdr:row>
      <xdr:rowOff>0</xdr:rowOff>
    </xdr:to>
    <xdr:sp macro="" textlink="">
      <xdr:nvSpPr>
        <xdr:cNvPr id="12843" name="Line 12">
          <a:extLst>
            <a:ext uri="{FF2B5EF4-FFF2-40B4-BE49-F238E27FC236}">
              <a16:creationId xmlns:a16="http://schemas.microsoft.com/office/drawing/2014/main" id="{2ECBC50D-5C38-46C2-97DF-38949672CF9E}"/>
            </a:ext>
          </a:extLst>
        </xdr:cNvPr>
        <xdr:cNvSpPr>
          <a:spLocks noChangeShapeType="1"/>
        </xdr:cNvSpPr>
      </xdr:nvSpPr>
      <xdr:spPr bwMode="auto">
        <a:xfrm>
          <a:off x="6911340" y="6957060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99060</xdr:colOff>
      <xdr:row>35</xdr:row>
      <xdr:rowOff>0</xdr:rowOff>
    </xdr:from>
    <xdr:to>
      <xdr:col>11</xdr:col>
      <xdr:colOff>99060</xdr:colOff>
      <xdr:row>35</xdr:row>
      <xdr:rowOff>0</xdr:rowOff>
    </xdr:to>
    <xdr:sp macro="" textlink="">
      <xdr:nvSpPr>
        <xdr:cNvPr id="12844" name="Line 13">
          <a:extLst>
            <a:ext uri="{FF2B5EF4-FFF2-40B4-BE49-F238E27FC236}">
              <a16:creationId xmlns:a16="http://schemas.microsoft.com/office/drawing/2014/main" id="{E791F9F0-3172-4A31-8F54-C6860D2F30AB}"/>
            </a:ext>
          </a:extLst>
        </xdr:cNvPr>
        <xdr:cNvSpPr>
          <a:spLocks noChangeShapeType="1"/>
        </xdr:cNvSpPr>
      </xdr:nvSpPr>
      <xdr:spPr bwMode="auto">
        <a:xfrm>
          <a:off x="5734050" y="7071360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30480</xdr:colOff>
      <xdr:row>8</xdr:row>
      <xdr:rowOff>19685</xdr:rowOff>
    </xdr:from>
    <xdr:to>
      <xdr:col>0</xdr:col>
      <xdr:colOff>95553</xdr:colOff>
      <xdr:row>11</xdr:row>
      <xdr:rowOff>68997</xdr:rowOff>
    </xdr:to>
    <xdr:sp macro="" textlink="">
      <xdr:nvSpPr>
        <xdr:cNvPr id="7187" name="Text 27">
          <a:extLst>
            <a:ext uri="{FF2B5EF4-FFF2-40B4-BE49-F238E27FC236}">
              <a16:creationId xmlns:a16="http://schemas.microsoft.com/office/drawing/2014/main" id="{F56CF3A3-9AB3-4B22-950B-CA20E3903B44}"/>
            </a:ext>
          </a:extLst>
        </xdr:cNvPr>
        <xdr:cNvSpPr txBox="1">
          <a:spLocks noChangeArrowheads="1"/>
        </xdr:cNvSpPr>
      </xdr:nvSpPr>
      <xdr:spPr bwMode="auto">
        <a:xfrm>
          <a:off x="66675" y="1666875"/>
          <a:ext cx="171450" cy="733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Prü.-Fächer</a:t>
          </a:r>
        </a:p>
      </xdr:txBody>
    </xdr:sp>
    <xdr:clientData/>
  </xdr:twoCellAnchor>
  <xdr:twoCellAnchor>
    <xdr:from>
      <xdr:col>0</xdr:col>
      <xdr:colOff>19050</xdr:colOff>
      <xdr:row>14</xdr:row>
      <xdr:rowOff>46355</xdr:rowOff>
    </xdr:from>
    <xdr:to>
      <xdr:col>1</xdr:col>
      <xdr:colOff>76108</xdr:colOff>
      <xdr:row>27</xdr:row>
      <xdr:rowOff>200011</xdr:rowOff>
    </xdr:to>
    <xdr:sp macro="" textlink="">
      <xdr:nvSpPr>
        <xdr:cNvPr id="7188" name="Text 28">
          <a:extLst>
            <a:ext uri="{FF2B5EF4-FFF2-40B4-BE49-F238E27FC236}">
              <a16:creationId xmlns:a16="http://schemas.microsoft.com/office/drawing/2014/main" id="{A60B74E5-800C-47ED-958F-7707D20324B3}"/>
            </a:ext>
          </a:extLst>
        </xdr:cNvPr>
        <xdr:cNvSpPr txBox="1">
          <a:spLocks noChangeArrowheads="1"/>
        </xdr:cNvSpPr>
      </xdr:nvSpPr>
      <xdr:spPr bwMode="auto">
        <a:xfrm>
          <a:off x="47625" y="2943225"/>
          <a:ext cx="390525" cy="269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576" tIns="27432" rIns="0" bIns="27432" anchor="t" upright="1"/>
        <a:lstStyle/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NICHT-Prüfungsfächer</a:t>
          </a:r>
          <a:endParaRPr lang="de-D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(Prüfungsfächer sind zu streichen!)</a:t>
          </a:r>
        </a:p>
      </xdr:txBody>
    </xdr:sp>
    <xdr:clientData/>
  </xdr:twoCellAnchor>
  <xdr:twoCellAnchor>
    <xdr:from>
      <xdr:col>20</xdr:col>
      <xdr:colOff>38100</xdr:colOff>
      <xdr:row>12</xdr:row>
      <xdr:rowOff>0</xdr:rowOff>
    </xdr:from>
    <xdr:to>
      <xdr:col>20</xdr:col>
      <xdr:colOff>182880</xdr:colOff>
      <xdr:row>12</xdr:row>
      <xdr:rowOff>0</xdr:rowOff>
    </xdr:to>
    <xdr:sp macro="" textlink="">
      <xdr:nvSpPr>
        <xdr:cNvPr id="12847" name="Line 21">
          <a:extLst>
            <a:ext uri="{FF2B5EF4-FFF2-40B4-BE49-F238E27FC236}">
              <a16:creationId xmlns:a16="http://schemas.microsoft.com/office/drawing/2014/main" id="{0ECBFE04-0B32-49C6-8B05-A87441E0DD53}"/>
            </a:ext>
          </a:extLst>
        </xdr:cNvPr>
        <xdr:cNvSpPr>
          <a:spLocks noChangeShapeType="1"/>
        </xdr:cNvSpPr>
      </xdr:nvSpPr>
      <xdr:spPr bwMode="auto">
        <a:xfrm>
          <a:off x="9288780" y="2392680"/>
          <a:ext cx="1447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</xdr:colOff>
      <xdr:row>12</xdr:row>
      <xdr:rowOff>0</xdr:rowOff>
    </xdr:from>
    <xdr:to>
      <xdr:col>20</xdr:col>
      <xdr:colOff>38100</xdr:colOff>
      <xdr:row>12</xdr:row>
      <xdr:rowOff>0</xdr:rowOff>
    </xdr:to>
    <xdr:sp macro="" textlink="">
      <xdr:nvSpPr>
        <xdr:cNvPr id="12848" name="Line 22">
          <a:extLst>
            <a:ext uri="{FF2B5EF4-FFF2-40B4-BE49-F238E27FC236}">
              <a16:creationId xmlns:a16="http://schemas.microsoft.com/office/drawing/2014/main" id="{9B8DB292-F9E4-421F-B0BE-9C19A9BD8022}"/>
            </a:ext>
          </a:extLst>
        </xdr:cNvPr>
        <xdr:cNvSpPr>
          <a:spLocks noChangeShapeType="1"/>
        </xdr:cNvSpPr>
      </xdr:nvSpPr>
      <xdr:spPr bwMode="auto">
        <a:xfrm flipH="1" flipV="1">
          <a:off x="9254490" y="2392680"/>
          <a:ext cx="3429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194310</xdr:colOff>
      <xdr:row>12</xdr:row>
      <xdr:rowOff>0</xdr:rowOff>
    </xdr:from>
    <xdr:to>
      <xdr:col>20</xdr:col>
      <xdr:colOff>182880</xdr:colOff>
      <xdr:row>12</xdr:row>
      <xdr:rowOff>0</xdr:rowOff>
    </xdr:to>
    <xdr:sp macro="" textlink="">
      <xdr:nvSpPr>
        <xdr:cNvPr id="12849" name="Line 23">
          <a:extLst>
            <a:ext uri="{FF2B5EF4-FFF2-40B4-BE49-F238E27FC236}">
              <a16:creationId xmlns:a16="http://schemas.microsoft.com/office/drawing/2014/main" id="{AFEFD75C-C680-4ACE-93FA-6B2A739C9155}"/>
            </a:ext>
          </a:extLst>
        </xdr:cNvPr>
        <xdr:cNvSpPr>
          <a:spLocks noChangeShapeType="1"/>
        </xdr:cNvSpPr>
      </xdr:nvSpPr>
      <xdr:spPr bwMode="auto">
        <a:xfrm flipV="1">
          <a:off x="9444990" y="23926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102870</xdr:colOff>
          <xdr:row>12</xdr:row>
          <xdr:rowOff>7620</xdr:rowOff>
        </xdr:from>
        <xdr:to>
          <xdr:col>21</xdr:col>
          <xdr:colOff>7620</xdr:colOff>
          <xdr:row>12</xdr:row>
          <xdr:rowOff>72390</xdr:rowOff>
        </xdr:to>
        <xdr:sp macro="" textlink="">
          <xdr:nvSpPr>
            <xdr:cNvPr id="12297" name="Object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629F9A8C-82AE-4A22-82BD-FBC804DBD6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4813" name="Line 1">
          <a:extLst>
            <a:ext uri="{FF2B5EF4-FFF2-40B4-BE49-F238E27FC236}">
              <a16:creationId xmlns:a16="http://schemas.microsoft.com/office/drawing/2014/main" id="{78259E38-243B-48E9-8970-A688CB9990CE}"/>
            </a:ext>
          </a:extLst>
        </xdr:cNvPr>
        <xdr:cNvSpPr>
          <a:spLocks noChangeShapeType="1"/>
        </xdr:cNvSpPr>
      </xdr:nvSpPr>
      <xdr:spPr bwMode="auto">
        <a:xfrm>
          <a:off x="9563100" y="6694170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87630</xdr:colOff>
      <xdr:row>34</xdr:row>
      <xdr:rowOff>0</xdr:rowOff>
    </xdr:from>
    <xdr:to>
      <xdr:col>14</xdr:col>
      <xdr:colOff>87630</xdr:colOff>
      <xdr:row>34</xdr:row>
      <xdr:rowOff>0</xdr:rowOff>
    </xdr:to>
    <xdr:sp macro="" textlink="">
      <xdr:nvSpPr>
        <xdr:cNvPr id="14814" name="Line 2">
          <a:extLst>
            <a:ext uri="{FF2B5EF4-FFF2-40B4-BE49-F238E27FC236}">
              <a16:creationId xmlns:a16="http://schemas.microsoft.com/office/drawing/2014/main" id="{CC950092-2B42-4547-A00B-0AE29D59405D}"/>
            </a:ext>
          </a:extLst>
        </xdr:cNvPr>
        <xdr:cNvSpPr>
          <a:spLocks noChangeShapeType="1"/>
        </xdr:cNvSpPr>
      </xdr:nvSpPr>
      <xdr:spPr bwMode="auto">
        <a:xfrm>
          <a:off x="7738110" y="6694170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99060</xdr:colOff>
      <xdr:row>34</xdr:row>
      <xdr:rowOff>0</xdr:rowOff>
    </xdr:from>
    <xdr:to>
      <xdr:col>11</xdr:col>
      <xdr:colOff>99060</xdr:colOff>
      <xdr:row>34</xdr:row>
      <xdr:rowOff>0</xdr:rowOff>
    </xdr:to>
    <xdr:sp macro="" textlink="">
      <xdr:nvSpPr>
        <xdr:cNvPr id="14815" name="Line 3">
          <a:extLst>
            <a:ext uri="{FF2B5EF4-FFF2-40B4-BE49-F238E27FC236}">
              <a16:creationId xmlns:a16="http://schemas.microsoft.com/office/drawing/2014/main" id="{DBF9DED0-DA67-4C1D-AC95-849742DE9C6A}"/>
            </a:ext>
          </a:extLst>
        </xdr:cNvPr>
        <xdr:cNvSpPr>
          <a:spLocks noChangeShapeType="1"/>
        </xdr:cNvSpPr>
      </xdr:nvSpPr>
      <xdr:spPr bwMode="auto">
        <a:xfrm>
          <a:off x="6297930" y="6694170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57785</xdr:colOff>
      <xdr:row>14</xdr:row>
      <xdr:rowOff>19050</xdr:rowOff>
    </xdr:from>
    <xdr:to>
      <xdr:col>1</xdr:col>
      <xdr:colOff>114248</xdr:colOff>
      <xdr:row>27</xdr:row>
      <xdr:rowOff>57143</xdr:rowOff>
    </xdr:to>
    <xdr:sp macro="" textlink="">
      <xdr:nvSpPr>
        <xdr:cNvPr id="9221" name="Text 28">
          <a:extLst>
            <a:ext uri="{FF2B5EF4-FFF2-40B4-BE49-F238E27FC236}">
              <a16:creationId xmlns:a16="http://schemas.microsoft.com/office/drawing/2014/main" id="{25E1B495-B3BB-454D-BE1A-88BF7E57B786}"/>
            </a:ext>
          </a:extLst>
        </xdr:cNvPr>
        <xdr:cNvSpPr txBox="1">
          <a:spLocks noChangeArrowheads="1"/>
        </xdr:cNvSpPr>
      </xdr:nvSpPr>
      <xdr:spPr bwMode="auto">
        <a:xfrm>
          <a:off x="142875" y="2733675"/>
          <a:ext cx="390525" cy="269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576" tIns="27432" rIns="0" bIns="27432" anchor="t" upright="1"/>
        <a:lstStyle/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WAHLPFLICHTFÄCHER</a:t>
          </a:r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18</xdr:col>
      <xdr:colOff>0</xdr:colOff>
      <xdr:row>13</xdr:row>
      <xdr:rowOff>0</xdr:rowOff>
    </xdr:to>
    <xdr:sp macro="" textlink="">
      <xdr:nvSpPr>
        <xdr:cNvPr id="14817" name="Line 6">
          <a:extLst>
            <a:ext uri="{FF2B5EF4-FFF2-40B4-BE49-F238E27FC236}">
              <a16:creationId xmlns:a16="http://schemas.microsoft.com/office/drawing/2014/main" id="{9F87E1B2-4745-473C-891D-3A81CBF81140}"/>
            </a:ext>
          </a:extLst>
        </xdr:cNvPr>
        <xdr:cNvSpPr>
          <a:spLocks noChangeShapeType="1"/>
        </xdr:cNvSpPr>
      </xdr:nvSpPr>
      <xdr:spPr bwMode="auto">
        <a:xfrm>
          <a:off x="9563100" y="24993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13</xdr:row>
      <xdr:rowOff>0</xdr:rowOff>
    </xdr:from>
    <xdr:to>
      <xdr:col>18</xdr:col>
      <xdr:colOff>0</xdr:colOff>
      <xdr:row>13</xdr:row>
      <xdr:rowOff>0</xdr:rowOff>
    </xdr:to>
    <xdr:sp macro="" textlink="">
      <xdr:nvSpPr>
        <xdr:cNvPr id="14818" name="Line 7">
          <a:extLst>
            <a:ext uri="{FF2B5EF4-FFF2-40B4-BE49-F238E27FC236}">
              <a16:creationId xmlns:a16="http://schemas.microsoft.com/office/drawing/2014/main" id="{190C485E-D882-4DC7-8346-ACE907ED242F}"/>
            </a:ext>
          </a:extLst>
        </xdr:cNvPr>
        <xdr:cNvSpPr>
          <a:spLocks noChangeShapeType="1"/>
        </xdr:cNvSpPr>
      </xdr:nvSpPr>
      <xdr:spPr bwMode="auto">
        <a:xfrm flipH="1" flipV="1">
          <a:off x="9563100" y="24993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13</xdr:row>
      <xdr:rowOff>0</xdr:rowOff>
    </xdr:from>
    <xdr:to>
      <xdr:col>18</xdr:col>
      <xdr:colOff>0</xdr:colOff>
      <xdr:row>13</xdr:row>
      <xdr:rowOff>0</xdr:rowOff>
    </xdr:to>
    <xdr:sp macro="" textlink="">
      <xdr:nvSpPr>
        <xdr:cNvPr id="14819" name="Line 8">
          <a:extLst>
            <a:ext uri="{FF2B5EF4-FFF2-40B4-BE49-F238E27FC236}">
              <a16:creationId xmlns:a16="http://schemas.microsoft.com/office/drawing/2014/main" id="{3A2AC120-26FE-42FE-92D5-C9B7A1B19DF7}"/>
            </a:ext>
          </a:extLst>
        </xdr:cNvPr>
        <xdr:cNvSpPr>
          <a:spLocks noChangeShapeType="1"/>
        </xdr:cNvSpPr>
      </xdr:nvSpPr>
      <xdr:spPr bwMode="auto">
        <a:xfrm flipV="1">
          <a:off x="9563100" y="24993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0"/>
  <sheetViews>
    <sheetView zoomScaleNormal="100" workbookViewId="0">
      <selection activeCell="U19" sqref="U19"/>
    </sheetView>
  </sheetViews>
  <sheetFormatPr baseColWidth="10" defaultRowHeight="12.3" x14ac:dyDescent="0.4"/>
  <cols>
    <col min="1" max="1" width="3.71875" customWidth="1"/>
    <col min="2" max="2" width="5.71875" customWidth="1"/>
    <col min="3" max="3" width="20.71875" customWidth="1"/>
    <col min="4" max="4" width="11.71875" customWidth="1"/>
    <col min="5" max="5" width="4.71875" customWidth="1"/>
    <col min="6" max="6" width="5.71875" customWidth="1"/>
    <col min="7" max="7" width="8.71875" customWidth="1"/>
    <col min="8" max="11" width="5.27734375" customWidth="1"/>
    <col min="12" max="12" width="6.71875" customWidth="1"/>
    <col min="13" max="16" width="5.27734375" customWidth="1"/>
    <col min="17" max="17" width="6.71875" customWidth="1"/>
    <col min="18" max="19" width="5.71875" customWidth="1"/>
    <col min="20" max="21" width="6.71875" customWidth="1"/>
  </cols>
  <sheetData>
    <row r="1" spans="1:32" ht="30" customHeight="1" thickTop="1" thickBot="1" x14ac:dyDescent="0.45">
      <c r="A1" s="30" t="s">
        <v>132</v>
      </c>
      <c r="B1" s="31"/>
      <c r="C1" s="31"/>
      <c r="D1" s="313" t="s">
        <v>60</v>
      </c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48"/>
      <c r="S1" s="48" t="s">
        <v>0</v>
      </c>
      <c r="T1" s="309">
        <v>42979</v>
      </c>
      <c r="U1" s="310"/>
    </row>
    <row r="2" spans="1:32" ht="7.5" customHeight="1" thickTop="1" x14ac:dyDescent="0.4">
      <c r="A2" s="39"/>
      <c r="B2" s="40"/>
      <c r="C2" s="40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4"/>
      <c r="S2" s="64"/>
      <c r="T2" s="145"/>
      <c r="U2" s="145"/>
    </row>
    <row r="3" spans="1:32" ht="14.25" customHeight="1" x14ac:dyDescent="0.4">
      <c r="A3" s="179" t="s">
        <v>109</v>
      </c>
      <c r="B3" s="40"/>
      <c r="C3" s="40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  <c r="S3" s="64"/>
      <c r="T3" s="145"/>
      <c r="U3" s="145"/>
    </row>
    <row r="4" spans="1:32" ht="10" customHeight="1" thickBot="1" x14ac:dyDescent="0.45"/>
    <row r="5" spans="1:32" ht="12.75" customHeight="1" x14ac:dyDescent="0.4">
      <c r="A5" s="290" t="s">
        <v>2</v>
      </c>
      <c r="B5" s="291"/>
      <c r="C5" s="292"/>
      <c r="D5" s="319" t="s">
        <v>18</v>
      </c>
      <c r="E5" s="322" t="s">
        <v>129</v>
      </c>
      <c r="F5" s="323"/>
      <c r="G5" s="328" t="s">
        <v>121</v>
      </c>
      <c r="H5" s="52" t="s">
        <v>17</v>
      </c>
      <c r="I5" s="180"/>
      <c r="J5" s="180"/>
      <c r="K5" s="180"/>
      <c r="L5" s="181"/>
      <c r="M5" s="52"/>
      <c r="N5" s="180"/>
      <c r="O5" s="180"/>
      <c r="P5" s="180"/>
      <c r="Q5" s="181"/>
      <c r="R5" s="52" t="s">
        <v>16</v>
      </c>
      <c r="S5" s="180"/>
      <c r="T5" s="180"/>
      <c r="U5" s="181"/>
    </row>
    <row r="6" spans="1:32" ht="12" customHeight="1" x14ac:dyDescent="0.4">
      <c r="A6" s="293"/>
      <c r="B6" s="294"/>
      <c r="C6" s="295"/>
      <c r="D6" s="320"/>
      <c r="E6" s="324"/>
      <c r="F6" s="325"/>
      <c r="G6" s="329"/>
      <c r="H6" s="220" t="s">
        <v>128</v>
      </c>
      <c r="I6" s="6"/>
      <c r="J6" s="6"/>
      <c r="K6" s="6"/>
      <c r="L6" s="7"/>
      <c r="M6" s="13" t="s">
        <v>127</v>
      </c>
      <c r="N6" s="6"/>
      <c r="O6" s="6"/>
      <c r="P6" s="6"/>
      <c r="Q6" s="7"/>
      <c r="R6" s="6" t="s">
        <v>85</v>
      </c>
      <c r="S6" s="6"/>
      <c r="T6" s="6"/>
      <c r="U6" s="7"/>
    </row>
    <row r="7" spans="1:32" ht="12" customHeight="1" thickBot="1" x14ac:dyDescent="0.45">
      <c r="A7" s="293"/>
      <c r="B7" s="294"/>
      <c r="C7" s="295"/>
      <c r="D7" s="320"/>
      <c r="E7" s="324"/>
      <c r="F7" s="325"/>
      <c r="G7" s="329"/>
      <c r="H7" s="14" t="s">
        <v>38</v>
      </c>
      <c r="I7" s="8"/>
      <c r="J7" s="8"/>
      <c r="K7" s="8"/>
      <c r="L7" s="9"/>
      <c r="M7" s="14" t="s">
        <v>38</v>
      </c>
      <c r="N7" s="8"/>
      <c r="O7" s="8"/>
      <c r="P7" s="8"/>
      <c r="Q7" s="9"/>
      <c r="R7" s="8" t="s">
        <v>38</v>
      </c>
      <c r="S7" s="8"/>
      <c r="T7" s="8"/>
      <c r="U7" s="9"/>
    </row>
    <row r="8" spans="1:32" ht="26.7" thickBot="1" x14ac:dyDescent="0.45">
      <c r="A8" s="296"/>
      <c r="B8" s="297"/>
      <c r="C8" s="298"/>
      <c r="D8" s="321"/>
      <c r="E8" s="326"/>
      <c r="F8" s="327"/>
      <c r="G8" s="330"/>
      <c r="H8" s="12" t="s">
        <v>4</v>
      </c>
      <c r="I8" s="17" t="s">
        <v>5</v>
      </c>
      <c r="J8" s="17" t="s">
        <v>6</v>
      </c>
      <c r="K8" s="17" t="s">
        <v>7</v>
      </c>
      <c r="L8" s="80" t="s">
        <v>110</v>
      </c>
      <c r="M8" s="12" t="s">
        <v>4</v>
      </c>
      <c r="N8" s="17" t="s">
        <v>5</v>
      </c>
      <c r="O8" s="17" t="s">
        <v>6</v>
      </c>
      <c r="P8" s="17" t="s">
        <v>7</v>
      </c>
      <c r="Q8" s="19" t="s">
        <v>110</v>
      </c>
      <c r="R8" s="182" t="s">
        <v>9</v>
      </c>
      <c r="S8" s="17" t="s">
        <v>69</v>
      </c>
      <c r="T8" s="183" t="s">
        <v>41</v>
      </c>
      <c r="U8" s="183" t="s">
        <v>39</v>
      </c>
      <c r="AE8" s="97" t="s">
        <v>94</v>
      </c>
    </row>
    <row r="9" spans="1:32" ht="16" customHeight="1" x14ac:dyDescent="0.4">
      <c r="A9" s="25"/>
      <c r="B9" s="100" t="s">
        <v>10</v>
      </c>
      <c r="C9" s="206" t="s">
        <v>122</v>
      </c>
      <c r="D9" s="184" t="s">
        <v>19</v>
      </c>
      <c r="E9" s="185" t="s">
        <v>87</v>
      </c>
      <c r="F9" s="132">
        <v>2</v>
      </c>
      <c r="G9" s="101">
        <v>4</v>
      </c>
      <c r="H9" s="186"/>
      <c r="I9" s="187"/>
      <c r="J9" s="187"/>
      <c r="K9" s="187"/>
      <c r="L9" s="188" t="str">
        <f t="shared" ref="L9:L29" si="0">IF(COUNT(H9:K9)=0,"",SUM(H9:K9))</f>
        <v/>
      </c>
      <c r="M9" s="107" t="str">
        <f t="shared" ref="M9:P12" si="1">IF(H9="","",IF($F9=2,H9,""))</f>
        <v/>
      </c>
      <c r="N9" s="108" t="str">
        <f t="shared" si="1"/>
        <v/>
      </c>
      <c r="O9" s="108" t="str">
        <f t="shared" si="1"/>
        <v/>
      </c>
      <c r="P9" s="109" t="str">
        <f t="shared" si="1"/>
        <v/>
      </c>
      <c r="Q9" s="189" t="str">
        <f>IF(COUNT(M9:P9)=0,"",SUM(M9:P9))</f>
        <v/>
      </c>
      <c r="R9" s="151"/>
      <c r="S9" s="153"/>
      <c r="T9" s="116" t="str">
        <f>IF(R9="","",IF(S9=".","",IF(S9="",R9,(R9*2+S9)/3)))</f>
        <v/>
      </c>
      <c r="U9" s="119" t="str">
        <f>IF(R9="","",IF(AND(R9&lt;&gt;"",S9="."),"",IF(S9="",5*R9,5*T9)))</f>
        <v/>
      </c>
      <c r="AE9">
        <v>0</v>
      </c>
      <c r="AF9" s="99" t="s">
        <v>93</v>
      </c>
    </row>
    <row r="10" spans="1:32" ht="16" customHeight="1" x14ac:dyDescent="0.4">
      <c r="A10" s="26"/>
      <c r="B10" s="87" t="s">
        <v>11</v>
      </c>
      <c r="C10" s="209" t="s">
        <v>64</v>
      </c>
      <c r="D10" s="190" t="s">
        <v>19</v>
      </c>
      <c r="E10" s="185" t="s">
        <v>87</v>
      </c>
      <c r="F10" s="149"/>
      <c r="G10" s="85">
        <v>4</v>
      </c>
      <c r="H10" s="191"/>
      <c r="I10" s="192"/>
      <c r="J10" s="192"/>
      <c r="K10" s="192"/>
      <c r="L10" s="193" t="str">
        <f t="shared" si="0"/>
        <v/>
      </c>
      <c r="M10" s="110" t="str">
        <f t="shared" si="1"/>
        <v/>
      </c>
      <c r="N10" s="111" t="str">
        <f t="shared" si="1"/>
        <v/>
      </c>
      <c r="O10" s="111" t="str">
        <f t="shared" si="1"/>
        <v/>
      </c>
      <c r="P10" s="112" t="str">
        <f t="shared" si="1"/>
        <v/>
      </c>
      <c r="Q10" s="194" t="str">
        <f>IF(COUNT(M10:P10)=0,"",SUM(M10:P10))</f>
        <v/>
      </c>
      <c r="R10" s="152"/>
      <c r="S10" s="154"/>
      <c r="T10" s="117" t="str">
        <f>IF(R10="","",IF(S10=".","",IF(S10="",R10,(R10*2+S10)/3)))</f>
        <v/>
      </c>
      <c r="U10" s="120" t="str">
        <f>IF(R10="","",IF(AND(R10&lt;&gt;"",S10="."),"",IF(S10="",5*R10,5*T10)))</f>
        <v/>
      </c>
      <c r="V10" s="3"/>
      <c r="AE10">
        <v>300</v>
      </c>
      <c r="AF10" s="98">
        <v>4</v>
      </c>
    </row>
    <row r="11" spans="1:32" ht="16" customHeight="1" x14ac:dyDescent="0.4">
      <c r="A11" s="26"/>
      <c r="B11" s="87" t="s">
        <v>12</v>
      </c>
      <c r="C11" s="209" t="s">
        <v>32</v>
      </c>
      <c r="D11" s="86" t="s">
        <v>20</v>
      </c>
      <c r="E11" s="185" t="s">
        <v>87</v>
      </c>
      <c r="F11" s="149"/>
      <c r="G11" s="85">
        <v>4</v>
      </c>
      <c r="H11" s="191"/>
      <c r="I11" s="192"/>
      <c r="J11" s="192"/>
      <c r="K11" s="192"/>
      <c r="L11" s="193" t="str">
        <f t="shared" si="0"/>
        <v/>
      </c>
      <c r="M11" s="110" t="str">
        <f t="shared" si="1"/>
        <v/>
      </c>
      <c r="N11" s="111" t="str">
        <f t="shared" si="1"/>
        <v/>
      </c>
      <c r="O11" s="111" t="str">
        <f t="shared" si="1"/>
        <v/>
      </c>
      <c r="P11" s="112" t="str">
        <f t="shared" si="1"/>
        <v/>
      </c>
      <c r="Q11" s="194" t="str">
        <f>IF(COUNT(M11:P11)=0,"",SUM(M11:P11))</f>
        <v/>
      </c>
      <c r="R11" s="152"/>
      <c r="S11" s="154"/>
      <c r="T11" s="118" t="str">
        <f>IF(R11="","",IF(S11=".","",IF(S11="",R11,(R11*2+S11)/3)))</f>
        <v/>
      </c>
      <c r="U11" s="121" t="str">
        <f>IF(R11="","",IF(AND(R11&lt;&gt;"",S11="."),"",IF(S11="",5*R11,5*T11)))</f>
        <v/>
      </c>
      <c r="AE11">
        <v>301</v>
      </c>
      <c r="AF11" s="98">
        <v>3.9</v>
      </c>
    </row>
    <row r="12" spans="1:32" ht="16" customHeight="1" thickBot="1" x14ac:dyDescent="0.45">
      <c r="A12" s="27"/>
      <c r="B12" s="89" t="s">
        <v>13</v>
      </c>
      <c r="C12" s="211" t="s">
        <v>65</v>
      </c>
      <c r="D12" s="195" t="s">
        <v>20</v>
      </c>
      <c r="E12" s="196" t="s">
        <v>87</v>
      </c>
      <c r="F12" s="150"/>
      <c r="G12" s="81">
        <v>4</v>
      </c>
      <c r="H12" s="197"/>
      <c r="I12" s="198"/>
      <c r="J12" s="198"/>
      <c r="K12" s="198"/>
      <c r="L12" s="199" t="str">
        <f t="shared" si="0"/>
        <v/>
      </c>
      <c r="M12" s="113" t="str">
        <f t="shared" si="1"/>
        <v/>
      </c>
      <c r="N12" s="114" t="str">
        <f t="shared" si="1"/>
        <v/>
      </c>
      <c r="O12" s="114" t="str">
        <f t="shared" si="1"/>
        <v/>
      </c>
      <c r="P12" s="115" t="str">
        <f t="shared" si="1"/>
        <v/>
      </c>
      <c r="Q12" s="200" t="str">
        <f>IF(COUNT(M12:P12)=0,"",SUM(M12:P12))</f>
        <v/>
      </c>
      <c r="R12" s="130"/>
      <c r="S12" s="155"/>
      <c r="T12" s="131"/>
      <c r="U12" s="122" t="str">
        <f>IF(S12="","",5*S12)</f>
        <v/>
      </c>
      <c r="AE12">
        <v>319</v>
      </c>
      <c r="AF12" s="98">
        <v>3.8</v>
      </c>
    </row>
    <row r="13" spans="1:32" ht="16" customHeight="1" thickBot="1" x14ac:dyDescent="0.45">
      <c r="A13" s="259" t="s">
        <v>82</v>
      </c>
      <c r="B13" s="260"/>
      <c r="C13" s="210" t="s">
        <v>66</v>
      </c>
      <c r="D13" s="201" t="s">
        <v>20</v>
      </c>
      <c r="E13" s="202" t="s">
        <v>87</v>
      </c>
      <c r="F13" s="224"/>
      <c r="G13" s="92">
        <v>4</v>
      </c>
      <c r="H13" s="186"/>
      <c r="I13" s="187"/>
      <c r="J13" s="187"/>
      <c r="K13" s="187"/>
      <c r="L13" s="203" t="str">
        <f t="shared" si="0"/>
        <v/>
      </c>
      <c r="M13" s="229"/>
      <c r="P13" s="55" t="s">
        <v>44</v>
      </c>
      <c r="Q13" s="123" t="str">
        <f>IF(COUNT(M6:P12)=0,"",SUM(Q6:Q12))</f>
        <v/>
      </c>
      <c r="S13" s="156" t="s">
        <v>40</v>
      </c>
      <c r="AE13">
        <v>337</v>
      </c>
      <c r="AF13" s="98">
        <v>3.7</v>
      </c>
    </row>
    <row r="14" spans="1:32" ht="16" customHeight="1" thickBot="1" x14ac:dyDescent="0.45">
      <c r="A14" s="4"/>
      <c r="B14" s="5"/>
      <c r="C14" s="91" t="s">
        <v>115</v>
      </c>
      <c r="D14" s="317" t="s">
        <v>37</v>
      </c>
      <c r="E14" s="185" t="s">
        <v>87</v>
      </c>
      <c r="F14" s="225"/>
      <c r="G14" s="207" t="s">
        <v>111</v>
      </c>
      <c r="H14" s="191"/>
      <c r="I14" s="192"/>
      <c r="J14" s="192"/>
      <c r="K14" s="192"/>
      <c r="L14" s="194" t="str">
        <f t="shared" si="0"/>
        <v/>
      </c>
      <c r="M14" s="4"/>
      <c r="N14" s="5"/>
      <c r="O14" s="5"/>
      <c r="P14" s="212" t="s">
        <v>95</v>
      </c>
      <c r="Q14" s="234" t="str">
        <f>IF(COUNT(M6:P12)=0,"",COUNT(M6:P12))</f>
        <v/>
      </c>
      <c r="R14" s="261" t="s">
        <v>70</v>
      </c>
      <c r="S14" s="262"/>
      <c r="T14" s="262"/>
      <c r="U14" s="263"/>
      <c r="AE14">
        <v>355</v>
      </c>
      <c r="AF14" s="98">
        <v>3.6</v>
      </c>
    </row>
    <row r="15" spans="1:32" ht="16" customHeight="1" thickBot="1" x14ac:dyDescent="0.45">
      <c r="A15" s="4"/>
      <c r="B15" s="5"/>
      <c r="C15" s="213" t="s">
        <v>118</v>
      </c>
      <c r="D15" s="318"/>
      <c r="E15" s="208" t="s">
        <v>87</v>
      </c>
      <c r="F15" s="226"/>
      <c r="G15" s="215" t="s">
        <v>120</v>
      </c>
      <c r="H15" s="197"/>
      <c r="I15" s="198"/>
      <c r="J15" s="198"/>
      <c r="K15" s="198"/>
      <c r="L15" s="200" t="str">
        <f t="shared" si="0"/>
        <v/>
      </c>
      <c r="M15" s="68"/>
      <c r="N15" s="235"/>
      <c r="O15" s="235"/>
      <c r="P15" s="236" t="s">
        <v>124</v>
      </c>
      <c r="Q15" s="230"/>
      <c r="R15" s="264"/>
      <c r="S15" s="265"/>
      <c r="T15" s="265"/>
      <c r="U15" s="266"/>
      <c r="AE15">
        <v>373</v>
      </c>
      <c r="AF15" s="98">
        <v>3.5</v>
      </c>
    </row>
    <row r="16" spans="1:32" ht="16" customHeight="1" thickBot="1" x14ac:dyDescent="0.45">
      <c r="A16" s="4"/>
      <c r="B16" s="5"/>
      <c r="C16" s="88" t="s">
        <v>23</v>
      </c>
      <c r="D16" s="240" t="s">
        <v>37</v>
      </c>
      <c r="E16" s="244">
        <v>1</v>
      </c>
      <c r="F16" s="245"/>
      <c r="G16" s="312" t="s">
        <v>97</v>
      </c>
      <c r="H16" s="191"/>
      <c r="I16" s="192"/>
      <c r="J16" s="192"/>
      <c r="K16" s="192"/>
      <c r="L16" s="189" t="str">
        <f t="shared" si="0"/>
        <v/>
      </c>
      <c r="M16" s="231"/>
      <c r="N16" s="232"/>
      <c r="O16" s="232"/>
      <c r="P16" s="227"/>
      <c r="Q16" s="233"/>
      <c r="R16" s="299" t="s">
        <v>99</v>
      </c>
      <c r="S16" s="300"/>
      <c r="T16" s="301"/>
      <c r="U16" s="177" t="str">
        <f>IF(OR($R$9="",$R$10="",$R$11="",$S$12=""),"",IF(AND(OR(AND($U$9&gt;24.9,$U$10&gt;24.9),AND($U$9&gt;24.9,$U$11&gt;24.9),AND($U$9&gt;24.9,$U$12&gt;24.9),AND($U$10&gt;24.9,$U$11&gt;24.9),AND($U$10&gt;24.9,$U$12&gt;24.9),AND($U$11&gt;24.9,$U$12&gt;24.9)),SUM($U$9:$U$12)&gt;99.9,AND($U$9&gt;0,$U$10&gt;0,$U$11&gt;0,$U$12&gt;0)),"JA","NEIN"))</f>
        <v/>
      </c>
      <c r="AE16">
        <v>391</v>
      </c>
      <c r="AF16" s="98">
        <v>3.4</v>
      </c>
    </row>
    <row r="17" spans="1:32" ht="16" customHeight="1" x14ac:dyDescent="0.4">
      <c r="A17" s="4"/>
      <c r="B17" s="5"/>
      <c r="C17" s="88" t="s">
        <v>24</v>
      </c>
      <c r="D17" s="240"/>
      <c r="E17" s="248"/>
      <c r="F17" s="249"/>
      <c r="G17" s="312"/>
      <c r="H17" s="191"/>
      <c r="I17" s="192"/>
      <c r="J17" s="192"/>
      <c r="K17" s="192"/>
      <c r="L17" s="194" t="str">
        <f t="shared" si="0"/>
        <v/>
      </c>
      <c r="M17" s="231"/>
      <c r="N17" s="232"/>
      <c r="O17" s="232"/>
      <c r="P17" s="228"/>
      <c r="Q17" s="233"/>
      <c r="R17" s="68"/>
      <c r="AE17">
        <v>409</v>
      </c>
      <c r="AF17" s="98">
        <v>3.3</v>
      </c>
    </row>
    <row r="18" spans="1:32" ht="16" customHeight="1" thickBot="1" x14ac:dyDescent="0.45">
      <c r="A18" s="4"/>
      <c r="B18" s="5"/>
      <c r="C18" s="88" t="s">
        <v>25</v>
      </c>
      <c r="D18" s="240"/>
      <c r="E18" s="246"/>
      <c r="F18" s="247"/>
      <c r="G18" s="238"/>
      <c r="H18" s="191"/>
      <c r="I18" s="192"/>
      <c r="J18" s="192"/>
      <c r="K18" s="192"/>
      <c r="L18" s="194" t="str">
        <f t="shared" si="0"/>
        <v/>
      </c>
      <c r="N18" s="22"/>
      <c r="Q18" s="22"/>
      <c r="AE18">
        <v>427</v>
      </c>
      <c r="AF18" s="98">
        <v>3.2</v>
      </c>
    </row>
    <row r="19" spans="1:32" ht="16" customHeight="1" thickBot="1" x14ac:dyDescent="0.45">
      <c r="A19" s="4"/>
      <c r="B19" s="5"/>
      <c r="C19" s="88" t="s">
        <v>26</v>
      </c>
      <c r="D19" s="240"/>
      <c r="E19" s="244">
        <v>1</v>
      </c>
      <c r="F19" s="245"/>
      <c r="G19" s="311">
        <v>4</v>
      </c>
      <c r="H19" s="191"/>
      <c r="I19" s="192"/>
      <c r="J19" s="192"/>
      <c r="K19" s="192"/>
      <c r="L19" s="194" t="str">
        <f t="shared" si="0"/>
        <v/>
      </c>
      <c r="N19" s="32"/>
      <c r="P19" s="55" t="s">
        <v>46</v>
      </c>
      <c r="Q19" s="124" t="str">
        <f>IF(OR(L30="",Q13=""),"",L30+Q13)</f>
        <v/>
      </c>
      <c r="S19" s="302" t="s">
        <v>50</v>
      </c>
      <c r="T19" s="303"/>
      <c r="U19" s="157"/>
      <c r="AE19">
        <v>445</v>
      </c>
      <c r="AF19" s="98">
        <v>3.1</v>
      </c>
    </row>
    <row r="20" spans="1:32" ht="16" customHeight="1" thickBot="1" x14ac:dyDescent="0.45">
      <c r="A20" s="4"/>
      <c r="B20" s="5"/>
      <c r="C20" s="88" t="s">
        <v>27</v>
      </c>
      <c r="D20" s="240"/>
      <c r="E20" s="248"/>
      <c r="F20" s="249"/>
      <c r="G20" s="312"/>
      <c r="H20" s="191"/>
      <c r="I20" s="192"/>
      <c r="J20" s="192"/>
      <c r="K20" s="192"/>
      <c r="L20" s="194" t="str">
        <f t="shared" si="0"/>
        <v/>
      </c>
      <c r="N20" s="5"/>
      <c r="P20" s="55" t="s">
        <v>90</v>
      </c>
      <c r="Q20" s="124" t="str">
        <f>IF(OR(L31="",Q14=""),"",L31+Q14)</f>
        <v/>
      </c>
      <c r="R20" s="219" t="s">
        <v>126</v>
      </c>
      <c r="U20" s="93"/>
      <c r="AE20">
        <v>463</v>
      </c>
      <c r="AF20" s="98">
        <v>3</v>
      </c>
    </row>
    <row r="21" spans="1:32" ht="16" customHeight="1" thickBot="1" x14ac:dyDescent="0.45">
      <c r="A21" s="4"/>
      <c r="B21" s="5"/>
      <c r="C21" s="88" t="s">
        <v>28</v>
      </c>
      <c r="D21" s="240"/>
      <c r="E21" s="246"/>
      <c r="F21" s="247"/>
      <c r="G21" s="238"/>
      <c r="H21" s="191"/>
      <c r="I21" s="192"/>
      <c r="J21" s="192"/>
      <c r="K21" s="192"/>
      <c r="L21" s="194" t="str">
        <f t="shared" si="0"/>
        <v/>
      </c>
      <c r="Q21" s="93"/>
      <c r="U21" s="58" t="str">
        <f>IF(COUNT(R9:R11)=0,"",IF(COUNT(U9:U12)&lt;4,"vorläufig!",""))</f>
        <v/>
      </c>
      <c r="AE21">
        <v>481</v>
      </c>
      <c r="AF21" s="98">
        <v>2.9</v>
      </c>
    </row>
    <row r="22" spans="1:32" ht="16" customHeight="1" thickBot="1" x14ac:dyDescent="0.45">
      <c r="A22" s="4"/>
      <c r="B22" s="5"/>
      <c r="C22" s="88" t="s">
        <v>31</v>
      </c>
      <c r="D22" s="240"/>
      <c r="E22" s="244">
        <v>1</v>
      </c>
      <c r="F22" s="245"/>
      <c r="G22" s="311" t="s">
        <v>112</v>
      </c>
      <c r="H22" s="191"/>
      <c r="I22" s="192"/>
      <c r="J22" s="192"/>
      <c r="K22" s="192"/>
      <c r="L22" s="194" t="str">
        <f t="shared" si="0"/>
        <v/>
      </c>
      <c r="M22" s="273" t="s">
        <v>113</v>
      </c>
      <c r="N22" s="274"/>
      <c r="O22" s="274"/>
      <c r="P22" s="275"/>
      <c r="Q22" s="125" t="str">
        <f>IF(L31="","",ROUNDDOWN(L31/5,0))</f>
        <v/>
      </c>
      <c r="R22" s="267" t="s">
        <v>58</v>
      </c>
      <c r="S22" s="268"/>
      <c r="T22" s="269"/>
      <c r="U22" s="128" t="str">
        <f>IF(COUNT(R9:R11)=0,"",IF(COUNT(U9:U12)&lt;4,5*(R9+R10+R11+S12),SUM(U9:U12)))</f>
        <v/>
      </c>
      <c r="Z22" s="102"/>
      <c r="AE22">
        <v>499</v>
      </c>
      <c r="AF22" s="98">
        <v>2.8</v>
      </c>
    </row>
    <row r="23" spans="1:32" ht="16" customHeight="1" thickBot="1" x14ac:dyDescent="0.45">
      <c r="A23" s="4"/>
      <c r="B23" s="5"/>
      <c r="C23" s="88" t="s">
        <v>116</v>
      </c>
      <c r="D23" s="240"/>
      <c r="E23" s="246"/>
      <c r="F23" s="247"/>
      <c r="G23" s="238"/>
      <c r="H23" s="191"/>
      <c r="I23" s="192"/>
      <c r="J23" s="192"/>
      <c r="K23" s="192"/>
      <c r="L23" s="194" t="str">
        <f t="shared" si="0"/>
        <v/>
      </c>
      <c r="M23" s="314" t="s">
        <v>68</v>
      </c>
      <c r="N23" s="315"/>
      <c r="O23" s="315"/>
      <c r="P23" s="316"/>
      <c r="Q23" s="105" t="str">
        <f>IF(Q22="","",IF(Q22&lt;L33,"NEIN","JA"))</f>
        <v/>
      </c>
      <c r="R23" s="270"/>
      <c r="S23" s="271"/>
      <c r="T23" s="272"/>
      <c r="U23" s="129" t="s">
        <v>55</v>
      </c>
      <c r="Z23" s="102" t="str">
        <f>U25</f>
        <v/>
      </c>
      <c r="AE23">
        <v>517</v>
      </c>
      <c r="AF23" s="98">
        <v>2.7</v>
      </c>
    </row>
    <row r="24" spans="1:32" ht="16" customHeight="1" thickBot="1" x14ac:dyDescent="0.45">
      <c r="A24" s="4"/>
      <c r="B24" s="5"/>
      <c r="C24" s="88" t="s">
        <v>117</v>
      </c>
      <c r="D24" s="240"/>
      <c r="E24" s="250">
        <v>1</v>
      </c>
      <c r="F24" s="251"/>
      <c r="G24" s="178" t="s">
        <v>98</v>
      </c>
      <c r="H24" s="191"/>
      <c r="I24" s="192"/>
      <c r="J24" s="192"/>
      <c r="K24" s="192"/>
      <c r="L24" s="194" t="str">
        <f t="shared" si="0"/>
        <v/>
      </c>
      <c r="Q24" s="93"/>
      <c r="U24" s="93"/>
      <c r="AE24">
        <v>535</v>
      </c>
      <c r="AF24" s="98">
        <v>2.6</v>
      </c>
    </row>
    <row r="25" spans="1:32" ht="16" customHeight="1" x14ac:dyDescent="0.4">
      <c r="A25" s="4"/>
      <c r="B25" s="5"/>
      <c r="C25" s="88" t="s">
        <v>29</v>
      </c>
      <c r="D25" s="240"/>
      <c r="E25" s="244">
        <v>1</v>
      </c>
      <c r="F25" s="245"/>
      <c r="G25" s="237" t="s">
        <v>98</v>
      </c>
      <c r="H25" s="191"/>
      <c r="I25" s="192"/>
      <c r="J25" s="192"/>
      <c r="K25" s="192"/>
      <c r="L25" s="194" t="str">
        <f t="shared" si="0"/>
        <v/>
      </c>
      <c r="M25" s="284" t="s">
        <v>114</v>
      </c>
      <c r="N25" s="285"/>
      <c r="O25" s="285"/>
      <c r="P25" s="286"/>
      <c r="Q25" s="126" t="str">
        <f>IF(Q20="","",Q19/Q20)</f>
        <v/>
      </c>
      <c r="R25" s="267" t="s">
        <v>59</v>
      </c>
      <c r="S25" s="268"/>
      <c r="T25" s="269"/>
      <c r="U25" s="128" t="str">
        <f>IF(COUNT(U9:U12)&lt;4,"",IF(U19&gt;0,4*(T9+T10+T11+S12+U19),""))</f>
        <v/>
      </c>
      <c r="AE25">
        <v>553</v>
      </c>
      <c r="AF25" s="98">
        <v>2.5</v>
      </c>
    </row>
    <row r="26" spans="1:32" ht="16" customHeight="1" thickBot="1" x14ac:dyDescent="0.45">
      <c r="A26" s="4"/>
      <c r="B26" s="5"/>
      <c r="C26" s="88" t="s">
        <v>30</v>
      </c>
      <c r="D26" s="240"/>
      <c r="E26" s="246"/>
      <c r="F26" s="247"/>
      <c r="G26" s="238"/>
      <c r="H26" s="191"/>
      <c r="I26" s="192"/>
      <c r="J26" s="192"/>
      <c r="K26" s="192"/>
      <c r="L26" s="194" t="str">
        <f t="shared" si="0"/>
        <v/>
      </c>
      <c r="M26" s="287"/>
      <c r="N26" s="288"/>
      <c r="O26" s="288"/>
      <c r="P26" s="289"/>
      <c r="Q26" s="127" t="s">
        <v>54</v>
      </c>
      <c r="R26" s="270"/>
      <c r="S26" s="271"/>
      <c r="T26" s="272"/>
      <c r="U26" s="129" t="s">
        <v>55</v>
      </c>
      <c r="AE26">
        <v>571</v>
      </c>
      <c r="AF26" s="98">
        <v>2.4</v>
      </c>
    </row>
    <row r="27" spans="1:32" ht="16" customHeight="1" thickBot="1" x14ac:dyDescent="0.45">
      <c r="A27" s="4"/>
      <c r="B27" s="5"/>
      <c r="C27" s="214" t="s">
        <v>119</v>
      </c>
      <c r="D27" s="240"/>
      <c r="E27" s="250">
        <v>1</v>
      </c>
      <c r="F27" s="251"/>
      <c r="G27" s="216" t="s">
        <v>106</v>
      </c>
      <c r="H27" s="191"/>
      <c r="I27" s="192"/>
      <c r="J27" s="192"/>
      <c r="K27" s="192"/>
      <c r="L27" s="194" t="str">
        <f t="shared" si="0"/>
        <v/>
      </c>
      <c r="Q27" s="93"/>
      <c r="U27" s="93"/>
      <c r="AE27">
        <v>589</v>
      </c>
      <c r="AF27" s="98">
        <v>2.2999999999999998</v>
      </c>
    </row>
    <row r="28" spans="1:32" ht="16" customHeight="1" x14ac:dyDescent="0.4">
      <c r="A28" s="4"/>
      <c r="B28" s="5"/>
      <c r="C28" s="88"/>
      <c r="D28" s="240"/>
      <c r="E28" s="250"/>
      <c r="F28" s="251"/>
      <c r="G28" s="178"/>
      <c r="H28" s="191"/>
      <c r="I28" s="192"/>
      <c r="J28" s="192"/>
      <c r="K28" s="192"/>
      <c r="L28" s="194" t="str">
        <f t="shared" si="0"/>
        <v/>
      </c>
      <c r="M28" s="278" t="s">
        <v>86</v>
      </c>
      <c r="N28" s="279"/>
      <c r="O28" s="279"/>
      <c r="P28" s="280"/>
      <c r="Q28" s="128" t="str">
        <f>IF(Q25="","",ROUND(Q25*40,0))</f>
        <v/>
      </c>
      <c r="R28" s="278" t="s">
        <v>51</v>
      </c>
      <c r="S28" s="268"/>
      <c r="T28" s="269"/>
      <c r="U28" s="128" t="str">
        <f>IF(COUNT(U9:U12)&lt;4,"",IF(4*(T9+T10+T11+S12+U19)&lt;SUM(U9:U12),U22,U25))</f>
        <v/>
      </c>
      <c r="AE28">
        <v>607</v>
      </c>
      <c r="AF28" s="98">
        <v>2.2000000000000002</v>
      </c>
    </row>
    <row r="29" spans="1:32" ht="16" customHeight="1" thickBot="1" x14ac:dyDescent="0.45">
      <c r="A29" s="10"/>
      <c r="B29" s="11"/>
      <c r="C29" s="90" t="s">
        <v>36</v>
      </c>
      <c r="D29" s="241"/>
      <c r="E29" s="242">
        <v>1</v>
      </c>
      <c r="F29" s="243"/>
      <c r="G29" s="178" t="s">
        <v>106</v>
      </c>
      <c r="H29" s="197"/>
      <c r="I29" s="198"/>
      <c r="J29" s="198"/>
      <c r="K29" s="198"/>
      <c r="L29" s="200" t="str">
        <f t="shared" si="0"/>
        <v/>
      </c>
      <c r="M29" s="281"/>
      <c r="N29" s="282"/>
      <c r="O29" s="282"/>
      <c r="P29" s="283"/>
      <c r="Q29" s="127" t="s">
        <v>56</v>
      </c>
      <c r="R29" s="270"/>
      <c r="S29" s="271"/>
      <c r="T29" s="272"/>
      <c r="U29" s="129" t="s">
        <v>55</v>
      </c>
      <c r="AE29">
        <v>625</v>
      </c>
      <c r="AF29" s="98">
        <v>2.1</v>
      </c>
    </row>
    <row r="30" spans="1:32" ht="19" customHeight="1" thickBot="1" x14ac:dyDescent="0.45">
      <c r="A30" s="258" t="s">
        <v>131</v>
      </c>
      <c r="B30" s="258"/>
      <c r="C30" s="258"/>
      <c r="D30" s="258"/>
      <c r="E30" s="258"/>
      <c r="F30" s="258"/>
      <c r="G30" s="258"/>
      <c r="H30" s="38"/>
      <c r="I30" s="20"/>
      <c r="J30" s="20"/>
      <c r="K30" s="55" t="s">
        <v>108</v>
      </c>
      <c r="L30" s="104" t="str">
        <f>IF(COUNT(H9:K29)=0,"",SUM(L9:L29))</f>
        <v/>
      </c>
      <c r="Q30" s="5"/>
      <c r="U30" s="93"/>
      <c r="AE30">
        <v>643</v>
      </c>
      <c r="AF30" s="98">
        <v>2</v>
      </c>
    </row>
    <row r="31" spans="1:32" ht="19" customHeight="1" thickBot="1" x14ac:dyDescent="0.45">
      <c r="A31" s="205"/>
      <c r="G31" s="3"/>
      <c r="H31" s="38"/>
      <c r="I31" s="20"/>
      <c r="J31" s="20"/>
      <c r="K31" s="55" t="s">
        <v>107</v>
      </c>
      <c r="L31" s="105" t="str">
        <f>IF(COUNT(H9:K29)=0,"",COUNT(H9:K29))</f>
        <v/>
      </c>
      <c r="M31" s="219" t="s">
        <v>125</v>
      </c>
      <c r="U31" s="93"/>
      <c r="AE31">
        <v>661</v>
      </c>
      <c r="AF31" s="98">
        <v>1.9</v>
      </c>
    </row>
    <row r="32" spans="1:32" ht="20.25" customHeight="1" thickBot="1" x14ac:dyDescent="0.55000000000000004">
      <c r="A32" s="1" t="s">
        <v>14</v>
      </c>
      <c r="C32" s="239"/>
      <c r="D32" s="239"/>
      <c r="E32" s="239"/>
      <c r="F32" s="5"/>
      <c r="G32" s="221"/>
      <c r="H32" s="38"/>
      <c r="I32" s="20"/>
      <c r="J32" s="20"/>
      <c r="K32" s="222" t="s">
        <v>130</v>
      </c>
      <c r="L32" s="223" t="str">
        <f>IF(L31="","",IF(L31&gt;40,"ZU HOCH!",IF(L31&lt;32,"ZU GERING!","JA")))</f>
        <v/>
      </c>
      <c r="N32" s="252" t="s">
        <v>53</v>
      </c>
      <c r="O32" s="253"/>
      <c r="P32" s="254"/>
      <c r="Q32" s="305" t="str">
        <f>IF(OR(Q28="",U28=""),"",IF(OR(Q23="NEIN",U16="NEIN",Q28&lt;200,U28&lt;100),"Fehler",Q28+U28))</f>
        <v/>
      </c>
      <c r="R32" s="306"/>
      <c r="S32" s="252" t="s">
        <v>52</v>
      </c>
      <c r="T32" s="254"/>
      <c r="U32" s="276" t="str">
        <f>IF(Q32="","",IF(Q32&lt;300,"n. b.",VLOOKUP(Q32,ABI,2)))</f>
        <v/>
      </c>
      <c r="AE32">
        <v>679</v>
      </c>
      <c r="AF32" s="98">
        <v>1.8</v>
      </c>
    </row>
    <row r="33" spans="1:32" ht="14.25" customHeight="1" thickBot="1" x14ac:dyDescent="0.45">
      <c r="G33" s="44"/>
      <c r="H33" s="36"/>
      <c r="I33" s="37"/>
      <c r="J33" s="37"/>
      <c r="K33" s="67" t="s">
        <v>48</v>
      </c>
      <c r="L33" s="106" t="str">
        <f>IF(COUNT(H9:K29)=0,"",SUM(COUNTIF(H9:K29,"&lt;5")))</f>
        <v/>
      </c>
      <c r="M33" s="204"/>
      <c r="N33" s="255"/>
      <c r="O33" s="256"/>
      <c r="P33" s="257"/>
      <c r="Q33" s="307" t="s">
        <v>57</v>
      </c>
      <c r="R33" s="308"/>
      <c r="S33" s="255"/>
      <c r="T33" s="257"/>
      <c r="U33" s="277"/>
      <c r="AE33">
        <v>697</v>
      </c>
      <c r="AF33" s="98">
        <v>1.7</v>
      </c>
    </row>
    <row r="34" spans="1:32" ht="17.25" customHeight="1" x14ac:dyDescent="0.5">
      <c r="A34" s="1" t="s">
        <v>15</v>
      </c>
      <c r="C34" s="148"/>
      <c r="D34" s="5"/>
      <c r="E34" s="5"/>
      <c r="F34" s="5"/>
      <c r="G34" s="3"/>
      <c r="H34" s="5"/>
      <c r="L34" s="5"/>
      <c r="M34" s="33"/>
      <c r="N34" s="33"/>
      <c r="O34" s="32"/>
      <c r="P34" s="32"/>
      <c r="Q34" s="33"/>
      <c r="R34" s="33"/>
      <c r="S34" s="304" t="s">
        <v>79</v>
      </c>
      <c r="T34" s="304"/>
      <c r="U34" s="304"/>
      <c r="AE34">
        <v>715</v>
      </c>
      <c r="AF34" s="98">
        <v>1.6</v>
      </c>
    </row>
    <row r="35" spans="1:32" ht="9" customHeight="1" x14ac:dyDescent="0.4">
      <c r="A35" s="34"/>
      <c r="B35" s="2"/>
      <c r="Q35" s="21"/>
      <c r="R35" s="2"/>
      <c r="T35" s="21"/>
      <c r="AE35">
        <v>733</v>
      </c>
      <c r="AF35" s="98">
        <v>1.5</v>
      </c>
    </row>
    <row r="36" spans="1:32" x14ac:dyDescent="0.4">
      <c r="AE36">
        <v>751</v>
      </c>
      <c r="AF36" s="98">
        <v>1.4</v>
      </c>
    </row>
    <row r="37" spans="1:32" x14ac:dyDescent="0.4">
      <c r="AE37">
        <v>769</v>
      </c>
      <c r="AF37" s="98">
        <v>1.3</v>
      </c>
    </row>
    <row r="38" spans="1:32" x14ac:dyDescent="0.4">
      <c r="AE38">
        <v>787</v>
      </c>
      <c r="AF38" s="98">
        <v>1.2</v>
      </c>
    </row>
    <row r="39" spans="1:32" x14ac:dyDescent="0.4">
      <c r="AE39">
        <v>805</v>
      </c>
      <c r="AF39" s="98">
        <v>1.1000000000000001</v>
      </c>
    </row>
    <row r="40" spans="1:32" x14ac:dyDescent="0.4">
      <c r="AE40">
        <v>823</v>
      </c>
      <c r="AF40" s="98">
        <v>1</v>
      </c>
    </row>
  </sheetData>
  <sheetProtection password="CF9C" sheet="1" selectLockedCells="1"/>
  <mergeCells count="39">
    <mergeCell ref="T1:U1"/>
    <mergeCell ref="G19:G21"/>
    <mergeCell ref="G16:G18"/>
    <mergeCell ref="D1:Q1"/>
    <mergeCell ref="M23:P23"/>
    <mergeCell ref="G22:G23"/>
    <mergeCell ref="D14:D15"/>
    <mergeCell ref="D5:D8"/>
    <mergeCell ref="E5:F8"/>
    <mergeCell ref="G5:G8"/>
    <mergeCell ref="M25:P26"/>
    <mergeCell ref="A5:C8"/>
    <mergeCell ref="R16:T16"/>
    <mergeCell ref="S19:T19"/>
    <mergeCell ref="S34:U34"/>
    <mergeCell ref="R22:T23"/>
    <mergeCell ref="S32:T33"/>
    <mergeCell ref="Q32:R32"/>
    <mergeCell ref="Q33:R33"/>
    <mergeCell ref="E27:F27"/>
    <mergeCell ref="N32:P33"/>
    <mergeCell ref="A30:G30"/>
    <mergeCell ref="E28:F28"/>
    <mergeCell ref="A13:B13"/>
    <mergeCell ref="R14:U15"/>
    <mergeCell ref="R25:T26"/>
    <mergeCell ref="M22:P22"/>
    <mergeCell ref="U32:U33"/>
    <mergeCell ref="R28:T29"/>
    <mergeCell ref="M28:P29"/>
    <mergeCell ref="G25:G26"/>
    <mergeCell ref="C32:E32"/>
    <mergeCell ref="D16:D29"/>
    <mergeCell ref="E29:F29"/>
    <mergeCell ref="E22:F23"/>
    <mergeCell ref="E19:F21"/>
    <mergeCell ref="E16:F18"/>
    <mergeCell ref="E24:F24"/>
    <mergeCell ref="E25:F26"/>
  </mergeCells>
  <phoneticPr fontId="10" type="noConversion"/>
  <conditionalFormatting sqref="U22">
    <cfRule type="expression" dxfId="15" priority="9" stopIfTrue="1">
      <formula>COUNT($U$9:$U$12)&lt;4</formula>
    </cfRule>
  </conditionalFormatting>
  <conditionalFormatting sqref="Q23">
    <cfRule type="cellIs" dxfId="14" priority="10" stopIfTrue="1" operator="equal">
      <formula>"JA"</formula>
    </cfRule>
    <cfRule type="cellIs" dxfId="13" priority="11" stopIfTrue="1" operator="equal">
      <formula>"NEIN"</formula>
    </cfRule>
  </conditionalFormatting>
  <conditionalFormatting sqref="R16">
    <cfRule type="cellIs" dxfId="12" priority="12" stopIfTrue="1" operator="equal">
      <formula>"Ergebnisbedingung erreicht"</formula>
    </cfRule>
    <cfRule type="cellIs" dxfId="11" priority="13" stopIfTrue="1" operator="equal">
      <formula>"Ergebnisbedingung nicht erreicht!!!"</formula>
    </cfRule>
  </conditionalFormatting>
  <conditionalFormatting sqref="U16">
    <cfRule type="cellIs" dxfId="10" priority="14" stopIfTrue="1" operator="equal">
      <formula>"JA"</formula>
    </cfRule>
    <cfRule type="cellIs" dxfId="9" priority="15" stopIfTrue="1" operator="equal">
      <formula>"NEIN"</formula>
    </cfRule>
  </conditionalFormatting>
  <conditionalFormatting sqref="I26">
    <cfRule type="containsText" dxfId="8" priority="8" stopIfTrue="1" operator="containsText" text="i. O.">
      <formula>NOT(ISERROR(SEARCH("i. O.",I26)))</formula>
    </cfRule>
  </conditionalFormatting>
  <conditionalFormatting sqref="L32">
    <cfRule type="containsText" dxfId="7" priority="1" stopIfTrue="1" operator="containsText" text="ZU HOCH!">
      <formula>NOT(ISERROR(SEARCH("ZU HOCH!",L32)))</formula>
    </cfRule>
    <cfRule type="containsText" dxfId="6" priority="2" stopIfTrue="1" operator="containsText" text="JA">
      <formula>NOT(ISERROR(SEARCH("JA",L32)))</formula>
    </cfRule>
    <cfRule type="containsText" dxfId="5" priority="3" stopIfTrue="1" operator="containsText" text="ZU GERING!">
      <formula>NOT(ISERROR(SEARCH("ZU GERING!",L32)))</formula>
    </cfRule>
  </conditionalFormatting>
  <pageMargins left="0.39370078740157483" right="0.39370078740157483" top="0.39370078740157483" bottom="7.874015748031496E-2" header="0" footer="0"/>
  <pageSetup paperSize="9" orientation="landscape" cellComments="asDisplayed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12297" r:id="rId4">
          <objectPr defaultSize="0" autoPict="0" r:id="rId5">
            <anchor moveWithCells="1" sizeWithCells="1">
              <from>
                <xdr:col>18</xdr:col>
                <xdr:colOff>102870</xdr:colOff>
                <xdr:row>12</xdr:row>
                <xdr:rowOff>7620</xdr:rowOff>
              </from>
              <to>
                <xdr:col>21</xdr:col>
                <xdr:colOff>7620</xdr:colOff>
                <xdr:row>12</xdr:row>
                <xdr:rowOff>72390</xdr:rowOff>
              </to>
            </anchor>
          </objectPr>
        </oleObject>
      </mc:Choice>
      <mc:Fallback>
        <oleObject progId="Equation.DSMT4" shapeId="122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topLeftCell="A16" zoomScale="120" zoomScaleNormal="100" workbookViewId="0">
      <selection activeCell="M12" sqref="M12"/>
    </sheetView>
  </sheetViews>
  <sheetFormatPr baseColWidth="10" defaultRowHeight="12.3" x14ac:dyDescent="0.4"/>
  <cols>
    <col min="1" max="1" width="3.71875" customWidth="1"/>
    <col min="2" max="2" width="6.71875" customWidth="1"/>
    <col min="3" max="3" width="17.27734375" customWidth="1"/>
    <col min="4" max="4" width="13.44140625" customWidth="1"/>
    <col min="5" max="5" width="8.1640625" customWidth="1"/>
    <col min="6" max="6" width="5.44140625" customWidth="1"/>
    <col min="7" max="7" width="8.71875" customWidth="1"/>
    <col min="8" max="11" width="6.71875" customWidth="1"/>
    <col min="12" max="12" width="7.71875" customWidth="1"/>
    <col min="13" max="16" width="6.71875" customWidth="1"/>
    <col min="17" max="17" width="7.71875" customWidth="1"/>
    <col min="18" max="18" width="6.71875" customWidth="1"/>
    <col min="26" max="26" width="10" customWidth="1"/>
  </cols>
  <sheetData>
    <row r="1" spans="1:26" ht="36.75" customHeight="1" thickTop="1" thickBot="1" x14ac:dyDescent="0.45">
      <c r="A1" s="30" t="s">
        <v>132</v>
      </c>
      <c r="B1" s="31"/>
      <c r="C1" s="31"/>
      <c r="D1" s="313" t="s">
        <v>61</v>
      </c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59"/>
      <c r="P1" s="48" t="s">
        <v>0</v>
      </c>
      <c r="Q1" s="309">
        <v>42979</v>
      </c>
      <c r="R1" s="310"/>
    </row>
    <row r="2" spans="1:26" ht="6" customHeight="1" thickTop="1" x14ac:dyDescent="0.4">
      <c r="A2" s="39"/>
      <c r="B2" s="40"/>
      <c r="C2" s="40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4"/>
    </row>
    <row r="3" spans="1:26" ht="13.5" customHeight="1" x14ac:dyDescent="0.4">
      <c r="A3" s="43" t="s">
        <v>84</v>
      </c>
      <c r="B3" s="40"/>
      <c r="C3" s="40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</row>
    <row r="4" spans="1:26" ht="12" customHeight="1" x14ac:dyDescent="0.4">
      <c r="A4" s="43" t="s">
        <v>78</v>
      </c>
      <c r="B4" s="40"/>
      <c r="C4" s="40"/>
      <c r="D4" s="63"/>
      <c r="E4" s="63"/>
      <c r="F4" s="63"/>
      <c r="G4" s="63"/>
      <c r="H4" s="63"/>
      <c r="I4" s="63"/>
      <c r="J4" s="63"/>
      <c r="K4" s="331" t="s">
        <v>96</v>
      </c>
      <c r="L4" s="332"/>
      <c r="M4" s="332"/>
      <c r="N4" s="332"/>
      <c r="O4" s="332"/>
      <c r="P4" s="332"/>
      <c r="Q4" s="332"/>
      <c r="R4" s="332"/>
    </row>
    <row r="5" spans="1:26" ht="6" customHeight="1" thickBot="1" x14ac:dyDescent="0.45"/>
    <row r="6" spans="1:26" ht="13.5" customHeight="1" thickBot="1" x14ac:dyDescent="0.45">
      <c r="A6" s="290" t="s">
        <v>2</v>
      </c>
      <c r="B6" s="291"/>
      <c r="C6" s="292"/>
      <c r="D6" s="361" t="s">
        <v>18</v>
      </c>
      <c r="E6" s="369" t="s">
        <v>81</v>
      </c>
      <c r="F6" s="370"/>
      <c r="G6" s="28"/>
      <c r="H6" s="339" t="s">
        <v>67</v>
      </c>
      <c r="I6" s="340"/>
      <c r="J6" s="340"/>
      <c r="K6" s="340"/>
      <c r="L6" s="340"/>
      <c r="M6" s="340"/>
      <c r="N6" s="340"/>
      <c r="O6" s="340"/>
      <c r="P6" s="340"/>
      <c r="Q6" s="341"/>
      <c r="R6" s="66"/>
    </row>
    <row r="7" spans="1:26" ht="12" customHeight="1" x14ac:dyDescent="0.4">
      <c r="A7" s="293"/>
      <c r="B7" s="294"/>
      <c r="C7" s="295"/>
      <c r="D7" s="362"/>
      <c r="E7" s="371"/>
      <c r="F7" s="372"/>
      <c r="G7" s="35" t="s">
        <v>1</v>
      </c>
      <c r="H7" s="13" t="s">
        <v>71</v>
      </c>
      <c r="I7" s="6"/>
      <c r="J7" s="6"/>
      <c r="K7" s="6"/>
      <c r="L7" s="6"/>
      <c r="M7" s="350" t="s">
        <v>72</v>
      </c>
      <c r="N7" s="351"/>
      <c r="O7" s="351"/>
      <c r="P7" s="351"/>
      <c r="Q7" s="352"/>
      <c r="R7" s="42"/>
    </row>
    <row r="8" spans="1:26" ht="12" customHeight="1" thickBot="1" x14ac:dyDescent="0.45">
      <c r="A8" s="293"/>
      <c r="B8" s="294"/>
      <c r="C8" s="295"/>
      <c r="D8" s="362"/>
      <c r="E8" s="371"/>
      <c r="F8" s="372"/>
      <c r="G8" s="35" t="s">
        <v>3</v>
      </c>
      <c r="H8" s="14" t="s">
        <v>38</v>
      </c>
      <c r="I8" s="8"/>
      <c r="J8" s="8"/>
      <c r="K8" s="8"/>
      <c r="L8" s="8"/>
      <c r="M8" s="353" t="s">
        <v>38</v>
      </c>
      <c r="N8" s="354"/>
      <c r="O8" s="354"/>
      <c r="P8" s="354"/>
      <c r="Q8" s="355"/>
      <c r="R8" s="42"/>
    </row>
    <row r="9" spans="1:26" ht="21.75" customHeight="1" thickBot="1" x14ac:dyDescent="0.45">
      <c r="A9" s="296"/>
      <c r="B9" s="297"/>
      <c r="C9" s="298"/>
      <c r="D9" s="363"/>
      <c r="E9" s="373"/>
      <c r="F9" s="374"/>
      <c r="G9" s="29"/>
      <c r="H9" s="12" t="s">
        <v>4</v>
      </c>
      <c r="I9" s="17" t="s">
        <v>5</v>
      </c>
      <c r="J9" s="17" t="s">
        <v>6</v>
      </c>
      <c r="K9" s="17" t="s">
        <v>7</v>
      </c>
      <c r="L9" s="57" t="s">
        <v>8</v>
      </c>
      <c r="M9" s="45" t="s">
        <v>4</v>
      </c>
      <c r="N9" s="46" t="s">
        <v>5</v>
      </c>
      <c r="O9" s="46" t="s">
        <v>6</v>
      </c>
      <c r="P9" s="47" t="s">
        <v>7</v>
      </c>
      <c r="Q9" s="57" t="s">
        <v>73</v>
      </c>
      <c r="R9" s="41"/>
      <c r="Y9" s="97" t="s">
        <v>88</v>
      </c>
    </row>
    <row r="10" spans="1:26" ht="16" customHeight="1" x14ac:dyDescent="0.4">
      <c r="A10" s="379" t="s">
        <v>62</v>
      </c>
      <c r="B10" s="380"/>
      <c r="C10" s="217" t="s">
        <v>122</v>
      </c>
      <c r="D10" s="94" t="s">
        <v>19</v>
      </c>
      <c r="E10" s="95" t="s">
        <v>42</v>
      </c>
      <c r="F10" s="158"/>
      <c r="G10" s="82" t="s">
        <v>83</v>
      </c>
      <c r="H10" s="160"/>
      <c r="I10" s="161"/>
      <c r="J10" s="161"/>
      <c r="K10" s="161"/>
      <c r="L10" s="137" t="str">
        <f>IF(SUM(H10:K10)=0,"",SUM(H10:K10))</f>
        <v/>
      </c>
      <c r="M10" s="168"/>
      <c r="N10" s="169"/>
      <c r="O10" s="169" t="str">
        <f t="shared" ref="O10:P13" si="0">IF(J10="","",IF($F10=2,J10,""))</f>
        <v/>
      </c>
      <c r="P10" s="170" t="str">
        <f t="shared" si="0"/>
        <v/>
      </c>
      <c r="Q10" s="133" t="str">
        <f>IF(OR(F10&lt;&gt;2,COUNT(M10:P10)=0),"",SUM(M10:P10)*2)</f>
        <v/>
      </c>
      <c r="R10" s="60"/>
      <c r="Y10">
        <v>0</v>
      </c>
      <c r="Z10" s="99" t="s">
        <v>89</v>
      </c>
    </row>
    <row r="11" spans="1:26" ht="16" customHeight="1" x14ac:dyDescent="0.4">
      <c r="A11" s="382" t="s">
        <v>63</v>
      </c>
      <c r="B11" s="383"/>
      <c r="C11" s="15" t="s">
        <v>64</v>
      </c>
      <c r="D11" s="50" t="s">
        <v>20</v>
      </c>
      <c r="E11" s="95" t="s">
        <v>42</v>
      </c>
      <c r="F11" s="158"/>
      <c r="G11" s="82">
        <v>2</v>
      </c>
      <c r="H11" s="162"/>
      <c r="I11" s="163"/>
      <c r="J11" s="163"/>
      <c r="K11" s="163"/>
      <c r="L11" s="139" t="str">
        <f t="shared" ref="L11:L29" si="1">IF(SUM(H11:K11)=0,"",SUM(H11:K11))</f>
        <v/>
      </c>
      <c r="M11" s="171"/>
      <c r="N11" s="172"/>
      <c r="O11" s="172" t="str">
        <f t="shared" si="0"/>
        <v/>
      </c>
      <c r="P11" s="173" t="str">
        <f t="shared" si="0"/>
        <v/>
      </c>
      <c r="Q11" s="146" t="str">
        <f>IF(OR(F11&lt;&gt;2,COUNT(M11:P11)=0),"",SUM(M11:P11)*2)</f>
        <v/>
      </c>
      <c r="R11" s="60"/>
      <c r="Y11">
        <v>95</v>
      </c>
      <c r="Z11" s="98">
        <v>4</v>
      </c>
    </row>
    <row r="12" spans="1:26" ht="16" customHeight="1" x14ac:dyDescent="0.4">
      <c r="A12" s="382"/>
      <c r="B12" s="383"/>
      <c r="C12" s="15" t="s">
        <v>65</v>
      </c>
      <c r="D12" s="50" t="s">
        <v>20</v>
      </c>
      <c r="E12" s="95" t="s">
        <v>42</v>
      </c>
      <c r="F12" s="158"/>
      <c r="G12" s="82" t="s">
        <v>91</v>
      </c>
      <c r="H12" s="162"/>
      <c r="I12" s="163"/>
      <c r="J12" s="163"/>
      <c r="K12" s="163"/>
      <c r="L12" s="138" t="str">
        <f t="shared" si="1"/>
        <v/>
      </c>
      <c r="M12" s="171"/>
      <c r="N12" s="172"/>
      <c r="O12" s="172" t="str">
        <f t="shared" si="0"/>
        <v/>
      </c>
      <c r="P12" s="173" t="str">
        <f t="shared" si="0"/>
        <v/>
      </c>
      <c r="Q12" s="146" t="str">
        <f>IF(OR(F12&lt;&gt;2,COUNT(M12:P12)=0),"",SUM(M12:P12)*2)</f>
        <v/>
      </c>
      <c r="R12" s="60"/>
      <c r="Y12">
        <v>96</v>
      </c>
      <c r="Z12" s="98">
        <v>3.9</v>
      </c>
    </row>
    <row r="13" spans="1:26" ht="16" customHeight="1" thickBot="1" x14ac:dyDescent="0.45">
      <c r="A13" s="384"/>
      <c r="B13" s="385"/>
      <c r="C13" s="16" t="s">
        <v>66</v>
      </c>
      <c r="D13" s="51" t="s">
        <v>20</v>
      </c>
      <c r="E13" s="96" t="s">
        <v>43</v>
      </c>
      <c r="F13" s="159"/>
      <c r="G13" s="83">
        <v>2</v>
      </c>
      <c r="H13" s="164"/>
      <c r="I13" s="165"/>
      <c r="J13" s="165"/>
      <c r="K13" s="165"/>
      <c r="L13" s="139" t="str">
        <f t="shared" si="1"/>
        <v/>
      </c>
      <c r="M13" s="174"/>
      <c r="N13" s="175"/>
      <c r="O13" s="175" t="str">
        <f t="shared" si="0"/>
        <v/>
      </c>
      <c r="P13" s="176" t="str">
        <f t="shared" si="0"/>
        <v/>
      </c>
      <c r="Q13" s="147" t="str">
        <f>IF(OR(F13&lt;&gt;2,COUNT(M13:P13)=0),"",SUM(M13:P13)*2)</f>
        <v/>
      </c>
      <c r="R13" s="62"/>
      <c r="Y13">
        <v>101</v>
      </c>
      <c r="Z13" s="98">
        <v>3.8</v>
      </c>
    </row>
    <row r="14" spans="1:26" ht="16" customHeight="1" thickBot="1" x14ac:dyDescent="0.45">
      <c r="A14" s="4"/>
      <c r="B14" s="5"/>
      <c r="C14" s="18" t="s">
        <v>21</v>
      </c>
      <c r="D14" s="375" t="s">
        <v>37</v>
      </c>
      <c r="E14" s="364">
        <v>1</v>
      </c>
      <c r="F14" s="365"/>
      <c r="G14" s="359" t="s">
        <v>91</v>
      </c>
      <c r="H14" s="160"/>
      <c r="I14" s="161"/>
      <c r="J14" s="161"/>
      <c r="K14" s="161"/>
      <c r="L14" s="137" t="str">
        <f t="shared" si="1"/>
        <v/>
      </c>
      <c r="M14" s="65"/>
      <c r="N14" s="65"/>
      <c r="O14" s="65"/>
      <c r="P14" s="55" t="s">
        <v>44</v>
      </c>
      <c r="Q14" s="134" t="str">
        <f>IF(COUNT(M10:P13)=0,"",SUM(Q10:Q13))</f>
        <v/>
      </c>
      <c r="R14" s="70" t="s">
        <v>100</v>
      </c>
      <c r="Y14">
        <v>107</v>
      </c>
      <c r="Z14" s="98">
        <v>3.7</v>
      </c>
    </row>
    <row r="15" spans="1:26" ht="16" customHeight="1" thickBot="1" x14ac:dyDescent="0.45">
      <c r="A15" s="4"/>
      <c r="B15" s="5"/>
      <c r="C15" s="53" t="s">
        <v>22</v>
      </c>
      <c r="D15" s="376"/>
      <c r="E15" s="366"/>
      <c r="F15" s="367"/>
      <c r="G15" s="360"/>
      <c r="H15" s="164"/>
      <c r="I15" s="165"/>
      <c r="J15" s="165"/>
      <c r="K15" s="165"/>
      <c r="L15" s="138" t="str">
        <f t="shared" si="1"/>
        <v/>
      </c>
      <c r="M15" s="65"/>
      <c r="N15" s="65"/>
      <c r="O15" s="65"/>
      <c r="P15" s="55" t="s">
        <v>47</v>
      </c>
      <c r="Q15" s="135" t="str">
        <f>IF(COUNT(M10:P13)=0,"",COUNT(M10:P13))</f>
        <v/>
      </c>
      <c r="R15" s="69" t="s">
        <v>101</v>
      </c>
      <c r="Y15">
        <v>113</v>
      </c>
      <c r="Z15" s="98">
        <v>3.6</v>
      </c>
    </row>
    <row r="16" spans="1:26" ht="16" customHeight="1" thickBot="1" x14ac:dyDescent="0.45">
      <c r="A16" s="4"/>
      <c r="B16" s="5"/>
      <c r="C16" s="15" t="s">
        <v>23</v>
      </c>
      <c r="D16" s="376"/>
      <c r="E16" s="342">
        <v>1</v>
      </c>
      <c r="F16" s="343"/>
      <c r="G16" s="357">
        <v>0</v>
      </c>
      <c r="H16" s="164"/>
      <c r="I16" s="165"/>
      <c r="J16" s="165"/>
      <c r="K16" s="165"/>
      <c r="L16" s="138" t="str">
        <f t="shared" si="1"/>
        <v/>
      </c>
      <c r="P16" s="49" t="s">
        <v>74</v>
      </c>
      <c r="Q16" s="136" t="str">
        <f>IF(COUNT(M10:P13)=0,"",COUNTIF(M10:P13,"&lt;5"))</f>
        <v/>
      </c>
      <c r="R16" s="70" t="s">
        <v>102</v>
      </c>
      <c r="Y16">
        <v>118</v>
      </c>
      <c r="Z16" s="98">
        <v>3.5</v>
      </c>
    </row>
    <row r="17" spans="1:26" ht="16" customHeight="1" x14ac:dyDescent="0.4">
      <c r="A17" s="4"/>
      <c r="B17" s="5"/>
      <c r="C17" s="15" t="s">
        <v>24</v>
      </c>
      <c r="D17" s="376"/>
      <c r="E17" s="344"/>
      <c r="F17" s="345"/>
      <c r="G17" s="357"/>
      <c r="H17" s="164"/>
      <c r="I17" s="165"/>
      <c r="J17" s="165"/>
      <c r="K17" s="165"/>
      <c r="L17" s="138" t="str">
        <f t="shared" si="1"/>
        <v/>
      </c>
      <c r="R17" s="61"/>
      <c r="Y17">
        <v>124</v>
      </c>
      <c r="Z17" s="98">
        <v>3.4</v>
      </c>
    </row>
    <row r="18" spans="1:26" ht="16" customHeight="1" thickBot="1" x14ac:dyDescent="0.45">
      <c r="A18" s="4"/>
      <c r="B18" s="5"/>
      <c r="C18" s="15" t="s">
        <v>25</v>
      </c>
      <c r="D18" s="376"/>
      <c r="E18" s="346"/>
      <c r="F18" s="347"/>
      <c r="G18" s="358"/>
      <c r="H18" s="164"/>
      <c r="I18" s="165"/>
      <c r="J18" s="165"/>
      <c r="K18" s="165"/>
      <c r="L18" s="138" t="str">
        <f t="shared" si="1"/>
        <v/>
      </c>
      <c r="N18" s="22"/>
      <c r="Q18" s="22"/>
      <c r="R18" s="5"/>
      <c r="Y18">
        <v>130</v>
      </c>
      <c r="Z18" s="98">
        <v>3.3</v>
      </c>
    </row>
    <row r="19" spans="1:26" ht="16" customHeight="1" thickBot="1" x14ac:dyDescent="0.45">
      <c r="A19" s="4"/>
      <c r="B19" s="5"/>
      <c r="C19" s="15" t="s">
        <v>26</v>
      </c>
      <c r="D19" s="376"/>
      <c r="E19" s="342">
        <v>1</v>
      </c>
      <c r="F19" s="343"/>
      <c r="G19" s="356" t="s">
        <v>83</v>
      </c>
      <c r="H19" s="164"/>
      <c r="I19" s="165"/>
      <c r="J19" s="165"/>
      <c r="K19" s="165"/>
      <c r="L19" s="138" t="str">
        <f t="shared" si="1"/>
        <v/>
      </c>
      <c r="M19" s="333" t="s">
        <v>68</v>
      </c>
      <c r="N19" s="333"/>
      <c r="O19" s="333"/>
      <c r="P19" s="334"/>
      <c r="Q19" s="142" t="str">
        <f>IF(AND(L32="",Q16=""),"",IF(OR(Q16&gt;2,L32&gt;4),"NEIN","JA"))</f>
        <v/>
      </c>
      <c r="R19" s="72"/>
      <c r="Y19">
        <v>135</v>
      </c>
      <c r="Z19" s="98">
        <v>3.2</v>
      </c>
    </row>
    <row r="20" spans="1:26" ht="16" customHeight="1" x14ac:dyDescent="0.4">
      <c r="A20" s="4"/>
      <c r="B20" s="5"/>
      <c r="C20" s="15" t="s">
        <v>27</v>
      </c>
      <c r="D20" s="376"/>
      <c r="E20" s="344"/>
      <c r="F20" s="345"/>
      <c r="G20" s="357"/>
      <c r="H20" s="164"/>
      <c r="I20" s="165"/>
      <c r="J20" s="165"/>
      <c r="K20" s="165"/>
      <c r="L20" s="138" t="str">
        <f t="shared" si="1"/>
        <v/>
      </c>
      <c r="R20" s="77"/>
      <c r="Y20">
        <v>141</v>
      </c>
      <c r="Z20" s="98">
        <v>3.1</v>
      </c>
    </row>
    <row r="21" spans="1:26" ht="16" customHeight="1" x14ac:dyDescent="0.5">
      <c r="A21" s="4"/>
      <c r="B21" s="5"/>
      <c r="C21" s="15" t="s">
        <v>28</v>
      </c>
      <c r="D21" s="376"/>
      <c r="E21" s="346"/>
      <c r="F21" s="347"/>
      <c r="G21" s="358"/>
      <c r="H21" s="164"/>
      <c r="I21" s="165"/>
      <c r="J21" s="165"/>
      <c r="K21" s="165"/>
      <c r="L21" s="138" t="str">
        <f t="shared" si="1"/>
        <v/>
      </c>
      <c r="N21" s="79" t="str">
        <f>IF(L31="","",IF(OR(COUNT(H10:K13)=0,COUNT(H10:K13)&gt;4),"FEHLER im Kernfachbereich!",""))</f>
        <v/>
      </c>
      <c r="R21" s="77"/>
      <c r="Y21">
        <v>147</v>
      </c>
      <c r="Z21" s="98">
        <v>3</v>
      </c>
    </row>
    <row r="22" spans="1:26" ht="16" customHeight="1" x14ac:dyDescent="0.4">
      <c r="A22" s="4"/>
      <c r="B22" s="5"/>
      <c r="C22" s="218" t="s">
        <v>123</v>
      </c>
      <c r="D22" s="376"/>
      <c r="E22" s="368">
        <v>1</v>
      </c>
      <c r="F22" s="368"/>
      <c r="G22" s="82" t="s">
        <v>83</v>
      </c>
      <c r="H22" s="164"/>
      <c r="I22" s="165"/>
      <c r="J22" s="165"/>
      <c r="K22" s="165"/>
      <c r="L22" s="138" t="str">
        <f t="shared" si="1"/>
        <v/>
      </c>
      <c r="P22" s="54"/>
      <c r="Q22" s="71"/>
      <c r="R22" s="72"/>
      <c r="Y22">
        <v>153</v>
      </c>
      <c r="Z22" s="98">
        <v>2.9</v>
      </c>
    </row>
    <row r="23" spans="1:26" ht="16" customHeight="1" thickBot="1" x14ac:dyDescent="0.45">
      <c r="A23" s="4"/>
      <c r="B23" s="5"/>
      <c r="C23" s="15" t="s">
        <v>29</v>
      </c>
      <c r="D23" s="376"/>
      <c r="E23" s="342">
        <v>1</v>
      </c>
      <c r="F23" s="343"/>
      <c r="G23" s="356">
        <v>0</v>
      </c>
      <c r="H23" s="164"/>
      <c r="I23" s="165"/>
      <c r="J23" s="165"/>
      <c r="K23" s="165"/>
      <c r="L23" s="138" t="str">
        <f t="shared" si="1"/>
        <v/>
      </c>
      <c r="P23" s="56"/>
      <c r="Q23" s="75"/>
      <c r="R23" s="73"/>
      <c r="Y23">
        <v>158</v>
      </c>
      <c r="Z23" s="98">
        <v>2.8</v>
      </c>
    </row>
    <row r="24" spans="1:26" ht="16" customHeight="1" x14ac:dyDescent="0.4">
      <c r="A24" s="4"/>
      <c r="B24" s="5"/>
      <c r="C24" s="15" t="s">
        <v>30</v>
      </c>
      <c r="D24" s="376"/>
      <c r="E24" s="346"/>
      <c r="F24" s="347"/>
      <c r="G24" s="358"/>
      <c r="H24" s="164"/>
      <c r="I24" s="165"/>
      <c r="J24" s="165"/>
      <c r="K24" s="165"/>
      <c r="L24" s="138" t="str">
        <f t="shared" si="1"/>
        <v/>
      </c>
      <c r="M24" s="335" t="s">
        <v>76</v>
      </c>
      <c r="N24" s="335"/>
      <c r="O24" s="335"/>
      <c r="P24" s="336"/>
      <c r="Q24" s="143" t="str">
        <f>IF(OR(L30="",Q14=""),"",L30+Q14)</f>
        <v/>
      </c>
      <c r="R24" s="5"/>
      <c r="Y24">
        <v>164</v>
      </c>
      <c r="Z24" s="98">
        <v>2.7</v>
      </c>
    </row>
    <row r="25" spans="1:26" ht="16" customHeight="1" thickBot="1" x14ac:dyDescent="0.45">
      <c r="A25" s="4"/>
      <c r="B25" s="5"/>
      <c r="C25" s="15" t="s">
        <v>32</v>
      </c>
      <c r="D25" s="376"/>
      <c r="E25" s="342">
        <v>1</v>
      </c>
      <c r="F25" s="343"/>
      <c r="G25" s="356">
        <v>2</v>
      </c>
      <c r="H25" s="164"/>
      <c r="I25" s="165"/>
      <c r="J25" s="165"/>
      <c r="K25" s="165"/>
      <c r="L25" s="138" t="str">
        <f t="shared" si="1"/>
        <v/>
      </c>
      <c r="M25" s="337"/>
      <c r="N25" s="337"/>
      <c r="O25" s="337"/>
      <c r="P25" s="338"/>
      <c r="Q25" s="144" t="s">
        <v>77</v>
      </c>
      <c r="R25" s="5"/>
      <c r="Y25">
        <v>170</v>
      </c>
      <c r="Z25" s="98">
        <v>2.6</v>
      </c>
    </row>
    <row r="26" spans="1:26" ht="16" customHeight="1" thickBot="1" x14ac:dyDescent="0.45">
      <c r="A26" s="4"/>
      <c r="B26" s="5"/>
      <c r="C26" s="15" t="s">
        <v>33</v>
      </c>
      <c r="D26" s="376"/>
      <c r="E26" s="344"/>
      <c r="F26" s="345"/>
      <c r="G26" s="357"/>
      <c r="H26" s="164"/>
      <c r="I26" s="165"/>
      <c r="J26" s="165"/>
      <c r="K26" s="165"/>
      <c r="L26" s="138" t="str">
        <f t="shared" si="1"/>
        <v/>
      </c>
      <c r="M26" s="76"/>
      <c r="R26" s="5"/>
      <c r="Y26">
        <v>175</v>
      </c>
      <c r="Z26" s="98">
        <v>2.5</v>
      </c>
    </row>
    <row r="27" spans="1:26" ht="16" customHeight="1" x14ac:dyDescent="0.4">
      <c r="A27" s="4"/>
      <c r="B27" s="5"/>
      <c r="C27" s="15" t="s">
        <v>34</v>
      </c>
      <c r="D27" s="376"/>
      <c r="E27" s="346"/>
      <c r="F27" s="347"/>
      <c r="G27" s="358"/>
      <c r="H27" s="164"/>
      <c r="I27" s="165"/>
      <c r="J27" s="165"/>
      <c r="K27" s="165"/>
      <c r="L27" s="138" t="str">
        <f t="shared" si="1"/>
        <v/>
      </c>
      <c r="M27" s="253" t="s">
        <v>80</v>
      </c>
      <c r="N27" s="253"/>
      <c r="O27" s="253"/>
      <c r="P27" s="254"/>
      <c r="Q27" s="276" t="str">
        <f>IF(Q24="","",IF(Q24&lt;95,"Fehler",VLOOKUP(Q24,FHR,2)))</f>
        <v/>
      </c>
      <c r="R27" s="5"/>
      <c r="Y27">
        <v>181</v>
      </c>
      <c r="Z27" s="98">
        <v>2.4</v>
      </c>
    </row>
    <row r="28" spans="1:26" ht="16" customHeight="1" thickBot="1" x14ac:dyDescent="0.45">
      <c r="A28" s="4"/>
      <c r="B28" s="5"/>
      <c r="C28" s="15" t="s">
        <v>35</v>
      </c>
      <c r="D28" s="376"/>
      <c r="E28" s="386">
        <v>1</v>
      </c>
      <c r="F28" s="387"/>
      <c r="G28" s="84">
        <v>0</v>
      </c>
      <c r="H28" s="164"/>
      <c r="I28" s="165"/>
      <c r="J28" s="165"/>
      <c r="K28" s="165"/>
      <c r="L28" s="138" t="str">
        <f t="shared" si="1"/>
        <v/>
      </c>
      <c r="M28" s="256"/>
      <c r="N28" s="256"/>
      <c r="O28" s="256"/>
      <c r="P28" s="257"/>
      <c r="Q28" s="277"/>
      <c r="R28" s="74"/>
      <c r="Y28">
        <v>187</v>
      </c>
      <c r="Z28" s="98">
        <v>2.2999999999999998</v>
      </c>
    </row>
    <row r="29" spans="1:26" ht="16" customHeight="1" thickBot="1" x14ac:dyDescent="0.45">
      <c r="A29" s="10"/>
      <c r="B29" s="11"/>
      <c r="C29" s="16" t="s">
        <v>36</v>
      </c>
      <c r="D29" s="377"/>
      <c r="E29" s="388">
        <v>1</v>
      </c>
      <c r="F29" s="389"/>
      <c r="G29" s="83">
        <v>0</v>
      </c>
      <c r="H29" s="166"/>
      <c r="I29" s="167"/>
      <c r="J29" s="167"/>
      <c r="K29" s="167"/>
      <c r="L29" s="140" t="str">
        <f t="shared" si="1"/>
        <v/>
      </c>
      <c r="N29" s="76"/>
      <c r="P29" s="348" t="s">
        <v>79</v>
      </c>
      <c r="Q29" s="349"/>
      <c r="R29" s="73"/>
      <c r="Y29">
        <v>192</v>
      </c>
      <c r="Z29" s="98">
        <v>2.2000000000000002</v>
      </c>
    </row>
    <row r="30" spans="1:26" ht="16" customHeight="1" thickBot="1" x14ac:dyDescent="0.45">
      <c r="A30" s="381" t="s">
        <v>92</v>
      </c>
      <c r="B30" s="381"/>
      <c r="C30" s="381"/>
      <c r="D30" s="381"/>
      <c r="E30" s="381"/>
      <c r="F30" s="381"/>
      <c r="G30" s="381"/>
      <c r="H30" s="38"/>
      <c r="I30" s="20"/>
      <c r="J30" s="20"/>
      <c r="K30" s="55" t="s">
        <v>45</v>
      </c>
      <c r="L30" s="134" t="b">
        <f>IF(COUNT(H10:K29)=11,IF(L32&gt;4,"",SUM(L10:L29)))</f>
        <v>0</v>
      </c>
      <c r="M30" s="70" t="s">
        <v>103</v>
      </c>
      <c r="Y30">
        <v>198</v>
      </c>
      <c r="Z30" s="98">
        <v>2.1</v>
      </c>
    </row>
    <row r="31" spans="1:26" ht="16" customHeight="1" thickBot="1" x14ac:dyDescent="0.45">
      <c r="G31" s="3"/>
      <c r="H31" s="38"/>
      <c r="I31" s="20"/>
      <c r="J31" s="20"/>
      <c r="K31" s="55" t="s">
        <v>49</v>
      </c>
      <c r="L31" s="141" t="str">
        <f>IF(COUNT(H10:K29)=0,"",COUNT(H10:K29))</f>
        <v/>
      </c>
      <c r="M31" s="70" t="s">
        <v>104</v>
      </c>
      <c r="R31" s="5"/>
      <c r="Y31">
        <v>204</v>
      </c>
      <c r="Z31" s="98">
        <v>2</v>
      </c>
    </row>
    <row r="32" spans="1:26" ht="16" customHeight="1" thickBot="1" x14ac:dyDescent="0.55000000000000004">
      <c r="A32" s="1" t="s">
        <v>14</v>
      </c>
      <c r="C32" s="378"/>
      <c r="D32" s="378"/>
      <c r="E32" s="378"/>
      <c r="F32" s="5"/>
      <c r="G32" s="3"/>
      <c r="H32" s="36"/>
      <c r="I32" s="37"/>
      <c r="J32" s="37"/>
      <c r="K32" s="49" t="s">
        <v>75</v>
      </c>
      <c r="L32" s="136" t="str">
        <f>IF(COUNT(H10:K29)=0,"",COUNTIF(H10:K29,"&lt;5"))</f>
        <v/>
      </c>
      <c r="M32" s="70" t="s">
        <v>105</v>
      </c>
      <c r="R32" s="103"/>
      <c r="Y32">
        <v>210</v>
      </c>
      <c r="Z32" s="98">
        <v>1.9</v>
      </c>
    </row>
    <row r="33" spans="1:26" ht="12.75" customHeight="1" x14ac:dyDescent="0.4">
      <c r="G33" s="44"/>
      <c r="H33" s="5"/>
      <c r="I33" s="5"/>
      <c r="J33" s="5"/>
      <c r="K33" s="78"/>
      <c r="L33" s="75"/>
      <c r="M33" s="23"/>
      <c r="Y33">
        <v>215</v>
      </c>
      <c r="Z33" s="98">
        <v>1.8</v>
      </c>
    </row>
    <row r="34" spans="1:26" ht="15.75" customHeight="1" x14ac:dyDescent="0.5">
      <c r="A34" s="1" t="s">
        <v>15</v>
      </c>
      <c r="C34" s="148"/>
      <c r="D34" s="5"/>
      <c r="E34" s="5"/>
      <c r="F34" s="5"/>
      <c r="G34" s="3"/>
      <c r="M34" s="33"/>
      <c r="N34" s="33"/>
      <c r="O34" s="32"/>
      <c r="P34" s="32"/>
      <c r="Q34" s="33"/>
      <c r="R34" s="33"/>
      <c r="Y34">
        <v>221</v>
      </c>
      <c r="Z34" s="98">
        <v>1.7</v>
      </c>
    </row>
    <row r="35" spans="1:26" ht="7.5" customHeight="1" x14ac:dyDescent="0.4">
      <c r="G35" s="44"/>
      <c r="H35" s="5"/>
      <c r="Q35" s="24"/>
      <c r="R35" s="2"/>
      <c r="Y35">
        <v>227</v>
      </c>
      <c r="Z35" s="98">
        <v>1.6</v>
      </c>
    </row>
    <row r="36" spans="1:26" x14ac:dyDescent="0.4">
      <c r="Y36">
        <v>238</v>
      </c>
      <c r="Z36" s="98">
        <v>1.4</v>
      </c>
    </row>
    <row r="37" spans="1:26" x14ac:dyDescent="0.4">
      <c r="Y37">
        <v>244</v>
      </c>
      <c r="Z37" s="98">
        <v>1.3</v>
      </c>
    </row>
    <row r="38" spans="1:26" x14ac:dyDescent="0.4">
      <c r="Y38">
        <v>249</v>
      </c>
      <c r="Z38" s="98">
        <v>1.2</v>
      </c>
    </row>
    <row r="39" spans="1:26" x14ac:dyDescent="0.4">
      <c r="Y39">
        <v>255</v>
      </c>
      <c r="Z39" s="98">
        <v>1.1000000000000001</v>
      </c>
    </row>
    <row r="40" spans="1:26" x14ac:dyDescent="0.4">
      <c r="Y40">
        <v>261</v>
      </c>
      <c r="Z40" s="98">
        <v>1</v>
      </c>
    </row>
  </sheetData>
  <sheetProtection selectLockedCells="1"/>
  <mergeCells count="32">
    <mergeCell ref="C32:E32"/>
    <mergeCell ref="A10:B10"/>
    <mergeCell ref="A30:G30"/>
    <mergeCell ref="A11:B13"/>
    <mergeCell ref="G23:G24"/>
    <mergeCell ref="G25:G27"/>
    <mergeCell ref="E28:F28"/>
    <mergeCell ref="E29:F29"/>
    <mergeCell ref="E16:F18"/>
    <mergeCell ref="A6:C9"/>
    <mergeCell ref="D6:D9"/>
    <mergeCell ref="E14:F15"/>
    <mergeCell ref="E22:F22"/>
    <mergeCell ref="E6:F9"/>
    <mergeCell ref="D14:D29"/>
    <mergeCell ref="E23:F24"/>
    <mergeCell ref="P29:Q29"/>
    <mergeCell ref="M7:Q7"/>
    <mergeCell ref="M8:Q8"/>
    <mergeCell ref="G19:G21"/>
    <mergeCell ref="G16:G18"/>
    <mergeCell ref="G14:G15"/>
    <mergeCell ref="K4:R4"/>
    <mergeCell ref="Q1:R1"/>
    <mergeCell ref="Q27:Q28"/>
    <mergeCell ref="M19:P19"/>
    <mergeCell ref="M24:P25"/>
    <mergeCell ref="M27:P28"/>
    <mergeCell ref="D1:N1"/>
    <mergeCell ref="H6:Q6"/>
    <mergeCell ref="E19:F21"/>
    <mergeCell ref="E25:F27"/>
  </mergeCells>
  <phoneticPr fontId="10" type="noConversion"/>
  <conditionalFormatting sqref="L14:L29">
    <cfRule type="expression" dxfId="4" priority="1" stopIfTrue="1">
      <formula>$F14=2</formula>
    </cfRule>
  </conditionalFormatting>
  <conditionalFormatting sqref="Q19 Q23 L33">
    <cfRule type="cellIs" dxfId="3" priority="2" stopIfTrue="1" operator="equal">
      <formula>"JA"</formula>
    </cfRule>
    <cfRule type="cellIs" dxfId="2" priority="3" stopIfTrue="1" operator="equal">
      <formula>"NEIN"</formula>
    </cfRule>
  </conditionalFormatting>
  <conditionalFormatting sqref="M10:Q13">
    <cfRule type="expression" dxfId="1" priority="4" stopIfTrue="1">
      <formula>$F10&lt;2</formula>
    </cfRule>
  </conditionalFormatting>
  <conditionalFormatting sqref="H10:L13">
    <cfRule type="expression" dxfId="0" priority="5" stopIfTrue="1">
      <formula>$F10=2</formula>
    </cfRule>
  </conditionalFormatting>
  <pageMargins left="0.39370078740157483" right="0.39370078740157483" top="0.59055118110236227" bottom="7.874015748031496E-2" header="0" footer="0"/>
  <pageSetup paperSize="9" orientation="landscape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Abitur 2017 (RE)</vt:lpstr>
      <vt:lpstr>Fach-Abitur 2016 (RE)</vt:lpstr>
      <vt:lpstr>'Abitur 2017 (RE)'!ABI</vt:lpstr>
      <vt:lpstr>'Abitur 2017 (RE)'!Druckbereich</vt:lpstr>
      <vt:lpstr>'Fach-Abitur 2016 (RE)'!Druckbereich</vt:lpstr>
      <vt:lpstr>FHR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Dabelstein</dc:creator>
  <cp:lastModifiedBy>Mathias Oldsen</cp:lastModifiedBy>
  <cp:lastPrinted>2013-03-20T07:59:31Z</cp:lastPrinted>
  <dcterms:created xsi:type="dcterms:W3CDTF">2001-01-16T14:37:49Z</dcterms:created>
  <dcterms:modified xsi:type="dcterms:W3CDTF">2021-01-04T15:53:36Z</dcterms:modified>
</cp:coreProperties>
</file>